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375" yWindow="240" windowWidth="15555" windowHeight="1228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egmenty operacyjne" sheetId="28" r:id="rId6"/>
    <sheet name="Segmenty geograficzne" sheetId="37" r:id="rId7"/>
    <sheet name="RZiS_analityczny" sheetId="36" r:id="rId8"/>
    <sheet name="Wskaźniki operacyjne" sheetId="34" r:id="rId9"/>
    <sheet name="Baza hotelowa" sheetId="33" r:id="rId10"/>
    <sheet name="Klienci" sheetId="35" r:id="rId11"/>
    <sheet name="Zatrudnienie" sheetId="29" r:id="rId12"/>
    <sheet name="Struktura Grupy" sheetId="30" r:id="rId13"/>
    <sheet name="Akcjonariat" sheetId="32" r:id="rId14"/>
  </sheets>
  <definedNames>
    <definedName name="_Toc293035359" localSheetId="13">Akcjonariat!$B$3</definedName>
    <definedName name="_Toc293035359" localSheetId="9">'Baza hotelowa'!$B$3</definedName>
    <definedName name="_Toc293035359" localSheetId="10">Klienci!$B$3</definedName>
    <definedName name="_Toc293035359" localSheetId="4">'Przepływy pieniężne'!$B$3</definedName>
    <definedName name="_Toc293035359" localSheetId="7">RZiS_analityczny!$B$3</definedName>
    <definedName name="_Toc293035359" localSheetId="5">'Segmenty operacyjne'!$B$3</definedName>
    <definedName name="_Toc293035359" localSheetId="12">'Struktura Grupy'!$B$3</definedName>
    <definedName name="_Toc293035359" localSheetId="8">'Wskaźniki operacyjne'!$B$3</definedName>
    <definedName name="_Toc293035359" localSheetId="11">Zatrudnienie!$B$3</definedName>
    <definedName name="_xlnm.Print_Area" localSheetId="4">'Przepływy pieniężne'!$A$1:$D$42</definedName>
    <definedName name="_xlnm.Print_Area" localSheetId="1">'RZiS i spr. z całkowitych doch.'!$A$1:$D$54</definedName>
    <definedName name="_xlnm.Print_Area" localSheetId="7">RZiS_analityczny!$B$2:$B$14</definedName>
    <definedName name="_xlnm.Print_Area" localSheetId="2">'Spr. z sytuacji finansowej'!$A$1:$E$60</definedName>
    <definedName name="_xlnm.Print_Area" localSheetId="8">'Wskaźniki operacyjne'!$B$3:$H$76</definedName>
    <definedName name="Skonsolidowany_rachunek_zysków_i_strat_w_ujęciu_analitycznym">'Segmenty geograficzne'!$B$3</definedName>
  </definedNames>
  <calcPr calcId="145621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37" l="1"/>
  <c r="H13" i="37"/>
  <c r="B14" i="1"/>
  <c r="B10" i="1"/>
  <c r="C14" i="11"/>
  <c r="C16" i="11"/>
  <c r="C29" i="24"/>
  <c r="C36" i="24"/>
  <c r="C12" i="11"/>
  <c r="C21" i="11"/>
  <c r="C26" i="11"/>
  <c r="C6" i="24"/>
  <c r="C7" i="24"/>
  <c r="C19" i="24"/>
  <c r="C21" i="24"/>
  <c r="C37" i="24"/>
  <c r="D12" i="11"/>
  <c r="D14" i="11"/>
  <c r="D16" i="11"/>
  <c r="D21" i="11"/>
  <c r="D26" i="11"/>
  <c r="D6" i="24"/>
  <c r="D19" i="24"/>
  <c r="D21" i="24"/>
  <c r="D37" i="24"/>
  <c r="C40" i="24"/>
  <c r="D40" i="24"/>
  <c r="C39" i="24"/>
  <c r="D52" i="11"/>
  <c r="C52" i="11"/>
  <c r="D28" i="11"/>
  <c r="D37" i="11"/>
  <c r="D47" i="11"/>
  <c r="C28" i="11"/>
  <c r="C37" i="11"/>
  <c r="C46" i="11"/>
  <c r="C47" i="11"/>
  <c r="D33" i="11"/>
  <c r="C33" i="11"/>
  <c r="C29" i="21"/>
  <c r="C28" i="21"/>
  <c r="C35" i="21"/>
  <c r="C43" i="21"/>
  <c r="C54" i="21"/>
  <c r="C6" i="21"/>
  <c r="C15" i="21"/>
  <c r="C24" i="21"/>
  <c r="C27" i="25"/>
  <c r="C28" i="25"/>
  <c r="D27" i="25"/>
  <c r="D28" i="25"/>
  <c r="E27" i="25"/>
  <c r="E28" i="25"/>
  <c r="F27" i="25"/>
  <c r="F28" i="25"/>
  <c r="G27" i="25"/>
  <c r="G28" i="25"/>
  <c r="H28" i="25"/>
  <c r="H27" i="25"/>
  <c r="H26" i="25"/>
  <c r="H25" i="25"/>
  <c r="D7" i="24"/>
  <c r="D29" i="24"/>
  <c r="D36" i="24"/>
  <c r="E14" i="36"/>
  <c r="E13" i="36"/>
  <c r="E12" i="36"/>
  <c r="E11" i="36"/>
  <c r="E10" i="36"/>
  <c r="E9" i="36"/>
  <c r="E8" i="36"/>
  <c r="E7" i="36"/>
  <c r="E6" i="36"/>
  <c r="H23" i="37"/>
  <c r="G23" i="37"/>
  <c r="F23" i="37"/>
  <c r="E23" i="37"/>
  <c r="D23" i="37"/>
  <c r="G12" i="37"/>
  <c r="F12" i="37"/>
  <c r="E12" i="37"/>
  <c r="D12" i="37"/>
  <c r="C12" i="37"/>
  <c r="H12" i="37"/>
  <c r="H11" i="37"/>
  <c r="H10" i="37"/>
  <c r="H9" i="37"/>
  <c r="H19" i="37"/>
  <c r="H8" i="37"/>
  <c r="G17" i="37"/>
  <c r="F17" i="37"/>
  <c r="E17" i="37"/>
  <c r="D17" i="37"/>
  <c r="C17" i="37"/>
  <c r="D6" i="37"/>
  <c r="E6" i="37"/>
  <c r="F6" i="37"/>
  <c r="G6" i="37"/>
  <c r="C6" i="37"/>
  <c r="C23" i="37"/>
  <c r="H22" i="37"/>
  <c r="H21" i="37"/>
  <c r="H20" i="37"/>
  <c r="H18" i="37"/>
  <c r="H17" i="37"/>
  <c r="H7" i="37"/>
  <c r="H6" i="37"/>
  <c r="F10" i="28"/>
  <c r="F16" i="28"/>
  <c r="H46" i="34"/>
  <c r="D10" i="29"/>
  <c r="E12" i="33"/>
  <c r="E7" i="33"/>
  <c r="F37" i="28"/>
  <c r="F34" i="28"/>
  <c r="F33" i="28"/>
  <c r="F32" i="28"/>
  <c r="E29" i="28"/>
  <c r="E31" i="28"/>
  <c r="E35" i="28"/>
  <c r="F30" i="28"/>
  <c r="C29" i="28"/>
  <c r="D29" i="28"/>
  <c r="F29" i="28"/>
  <c r="D31" i="28"/>
  <c r="D35" i="28"/>
  <c r="C31" i="28"/>
  <c r="F28" i="28"/>
  <c r="F27" i="28"/>
  <c r="F26" i="28"/>
  <c r="F25" i="28"/>
  <c r="C24" i="28"/>
  <c r="D24" i="28"/>
  <c r="E24" i="28"/>
  <c r="F24" i="28"/>
  <c r="C10" i="25"/>
  <c r="C14" i="25"/>
  <c r="D10" i="25"/>
  <c r="D14" i="25"/>
  <c r="E10" i="25"/>
  <c r="E14" i="25"/>
  <c r="F10" i="25"/>
  <c r="F14" i="25"/>
  <c r="G10" i="25"/>
  <c r="G14" i="25"/>
  <c r="H14" i="25"/>
  <c r="D15" i="21"/>
  <c r="D24" i="21"/>
  <c r="H12" i="25"/>
  <c r="H21" i="25"/>
  <c r="F16" i="25"/>
  <c r="F19" i="25"/>
  <c r="F22" i="25"/>
  <c r="G19" i="25"/>
  <c r="G16" i="25"/>
  <c r="G22" i="25"/>
  <c r="E19" i="25"/>
  <c r="E16" i="25"/>
  <c r="E22" i="25"/>
  <c r="D19" i="25"/>
  <c r="D16" i="25"/>
  <c r="D22" i="25"/>
  <c r="C19" i="25"/>
  <c r="C16" i="25"/>
  <c r="C22" i="25"/>
  <c r="E6" i="21"/>
  <c r="E27" i="21"/>
  <c r="E43" i="21"/>
  <c r="E35" i="21"/>
  <c r="E29" i="21"/>
  <c r="E28" i="21"/>
  <c r="E54" i="21"/>
  <c r="E15" i="21"/>
  <c r="E24" i="21"/>
  <c r="D46" i="11"/>
  <c r="D36" i="11"/>
  <c r="C35" i="28"/>
  <c r="F35" i="28"/>
  <c r="F31" i="28"/>
  <c r="E7" i="29"/>
  <c r="E8" i="29"/>
  <c r="D7" i="33"/>
  <c r="D12" i="33"/>
  <c r="H20" i="25"/>
  <c r="H18" i="25"/>
  <c r="H17" i="25"/>
  <c r="D43" i="21"/>
  <c r="D35" i="21"/>
  <c r="D29" i="21"/>
  <c r="D28" i="21"/>
  <c r="D27" i="21"/>
  <c r="C27" i="21"/>
  <c r="D6" i="21"/>
  <c r="H19" i="25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F15" i="33"/>
  <c r="F14" i="33"/>
  <c r="F13" i="33"/>
  <c r="F10" i="33"/>
  <c r="F9" i="33"/>
  <c r="F8" i="33"/>
  <c r="C12" i="33"/>
  <c r="F12" i="33"/>
  <c r="C7" i="33"/>
  <c r="F7" i="33"/>
  <c r="E11" i="28"/>
  <c r="E13" i="28"/>
  <c r="E17" i="28"/>
  <c r="D11" i="28"/>
  <c r="D13" i="28"/>
  <c r="D17" i="28"/>
  <c r="C11" i="28"/>
  <c r="C13" i="28"/>
  <c r="E6" i="28"/>
  <c r="D6" i="28"/>
  <c r="C6" i="28"/>
  <c r="C10" i="29"/>
  <c r="H11" i="25"/>
  <c r="H13" i="25"/>
  <c r="D24" i="25"/>
  <c r="H9" i="25"/>
  <c r="H8" i="25"/>
  <c r="F19" i="28"/>
  <c r="F15" i="28"/>
  <c r="F14" i="28"/>
  <c r="F12" i="28"/>
  <c r="F9" i="28"/>
  <c r="F8" i="28"/>
  <c r="F7" i="28"/>
  <c r="C36" i="11"/>
  <c r="E6" i="29"/>
  <c r="E9" i="29"/>
  <c r="B11" i="1"/>
  <c r="B13" i="1"/>
  <c r="B17" i="1"/>
  <c r="B16" i="1"/>
  <c r="B15" i="1"/>
  <c r="B9" i="1"/>
  <c r="B7" i="1"/>
  <c r="B8" i="1"/>
  <c r="B6" i="1"/>
  <c r="B5" i="1"/>
  <c r="F24" i="25"/>
  <c r="G24" i="25"/>
  <c r="C24" i="25"/>
  <c r="H7" i="25"/>
  <c r="F6" i="28"/>
  <c r="H10" i="25"/>
  <c r="E24" i="25"/>
  <c r="H24" i="25"/>
  <c r="H22" i="25"/>
  <c r="H16" i="25"/>
  <c r="D54" i="21"/>
  <c r="F11" i="28"/>
  <c r="F13" i="28"/>
  <c r="C17" i="28"/>
  <c r="F17" i="28"/>
  <c r="E10" i="29"/>
</calcChain>
</file>

<file path=xl/sharedStrings.xml><?xml version="1.0" encoding="utf-8"?>
<sst xmlns="http://schemas.openxmlformats.org/spreadsheetml/2006/main" count="452" uniqueCount="255">
  <si>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</si>
  <si>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</si>
  <si>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</si>
  <si>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</si>
  <si>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</si>
  <si>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</si>
  <si>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</si>
  <si>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</si>
  <si>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</si>
  <si>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</si>
  <si>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</si>
  <si>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</si>
  <si>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</si>
  <si>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</si>
  <si>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</si>
  <si>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</si>
  <si>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</si>
  <si>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</si>
  <si>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</si>
  <si>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</si>
  <si>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</si>
  <si>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</si>
  <si>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</si>
  <si>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</si>
  <si>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</si>
  <si>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</si>
  <si>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</si>
  <si>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</si>
  <si>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</si>
  <si>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</si>
  <si>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</si>
  <si>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</si>
  <si>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</si>
  <si>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</si>
  <si>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</si>
  <si>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</si>
  <si>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</si>
  <si>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</si>
  <si>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</si>
  <si>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</si>
  <si>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</si>
  <si>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</si>
  <si>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</si>
  <si>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</si>
  <si>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</si>
  <si>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</si>
  <si>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</si>
  <si>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</si>
  <si>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</si>
  <si>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</si>
  <si>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</si>
  <si>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</si>
  <si>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</si>
  <si>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</si>
  <si>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</si>
  <si>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</si>
  <si>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</si>
  <si>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</si>
  <si>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</si>
  <si>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</si>
  <si>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</si>
  <si>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</si>
  <si>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</si>
  <si>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</si>
  <si>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</si>
  <si>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</si>
  <si>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</si>
  <si>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</si>
  <si>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</si>
  <si>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</si>
  <si>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</si>
  <si>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</si>
  <si>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</si>
  <si>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</si>
  <si>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</si>
  <si>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</si>
  <si>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</si>
  <si>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</si>
  <si>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</si>
  <si>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</si>
  <si>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</si>
  <si>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</si>
  <si>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</si>
  <si>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</si>
  <si>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</si>
  <si>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</si>
  <si>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</si>
  <si>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</si>
  <si>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</si>
  <si>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</si>
  <si>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</si>
  <si>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</si>
  <si>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Całkowite dochody/(straty) za okres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</si>
  <si>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</si>
  <si>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</si>
  <si>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</si>
  <si>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</si>
  <si>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</si>
  <si>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</si>
  <si>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</si>
  <si>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</si>
  <si>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</si>
  <si>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</si>
  <si>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</si>
  <si>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</si>
  <si>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</si>
  <si>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</si>
  <si>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</si>
  <si>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</si>
  <si>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</si>
  <si>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</si>
  <si>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</si>
  <si>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</si>
  <si>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</si>
  <si>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</si>
  <si>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</si>
  <si>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</si>
  <si>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</si>
  <si>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</si>
  <si>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</si>
  <si>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</si>
  <si>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</si>
  <si>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</si>
  <si>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</si>
  <si>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</si>
  <si>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</si>
  <si>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</si>
  <si>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</si>
  <si>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</si>
  <si>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</si>
  <si>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</si>
  <si>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</si>
  <si>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</si>
  <si>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</si>
  <si>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</si>
  <si>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</si>
  <si>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</si>
  <si>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</si>
  <si>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</si>
  <si>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</si>
  <si>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</si>
  <si>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</si>
  <si>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</si>
  <si>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</si>
  <si>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</si>
  <si>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</si>
  <si>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</si>
  <si>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</si>
  <si>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</si>
  <si>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</si>
  <si>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</si>
  <si>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</si>
  <si>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</si>
  <si>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</si>
  <si>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</si>
  <si>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</si>
  <si>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</si>
  <si>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</si>
  <si>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</si>
  <si>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</si>
  <si>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</si>
  <si>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</si>
  <si>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</si>
  <si>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</si>
  <si>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</si>
  <si>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</si>
  <si>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</si>
  <si>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</si>
  <si>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</si>
  <si>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</si>
  <si>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</si>
  <si>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Różnice kursowe z przeliczenia jednostek zagranicznych</t>
  </si>
  <si>
    <t>3,2 p.p.</t>
  </si>
  <si>
    <t>Aktualizacja wartości aktywów trwałych</t>
  </si>
  <si>
    <t>3,5 p.p.</t>
  </si>
  <si>
    <t>Zysk z tytułu działalności inwestycyjnej</t>
  </si>
  <si>
    <t>Spłata odsetek i inne wydatki związane z obsługą zadłużenia z tytułu kredytów i pożyczek</t>
  </si>
  <si>
    <t>Inne całkowite dochody/(straty) po opodatkowaniu</t>
  </si>
  <si>
    <t>I kwartał 2016</t>
  </si>
  <si>
    <t>Wartość skonsolidowana
- I kwartał 2016 roku</t>
  </si>
  <si>
    <t>31.03.2016</t>
  </si>
  <si>
    <t>% zmiana</t>
  </si>
  <si>
    <t>wyniki raportowane</t>
  </si>
  <si>
    <t>wyniki "like-for-like"</t>
  </si>
  <si>
    <t>2,3 p.p.</t>
  </si>
  <si>
    <t>2,9 p.p.</t>
  </si>
  <si>
    <t>0,6 p.p.</t>
  </si>
  <si>
    <t>Stan na 01.01.2016</t>
  </si>
  <si>
    <t>Stan na 31.03.2016</t>
  </si>
  <si>
    <t>Strata netto za okres</t>
  </si>
  <si>
    <t>Strata przed opodatkowaniem</t>
  </si>
  <si>
    <t>Strata z działalności operacyjnej</t>
  </si>
  <si>
    <t>Strata z działalności operacyjnej bez zdarzeń jednorazowych</t>
  </si>
  <si>
    <t>Strata na jedną akcję zwykłą</t>
  </si>
  <si>
    <t>Podstawowa i rozwodniona strata przypisana akcjonariuszom jednostki dominującej za okres (w zł)</t>
  </si>
  <si>
    <t>- strata netto za okres</t>
  </si>
  <si>
    <t>Przychody netto ze sprzedaży "like-for-like"</t>
  </si>
  <si>
    <t>EBITDA operacyjna "like-for-like"</t>
  </si>
  <si>
    <t>w tym: spółka zależna Accor S.A. - Accor Polska Sp. z o.o.</t>
  </si>
  <si>
    <t>Zmiana stanu zobowiązań, z wyjątkiem pożyczek i kredytów</t>
  </si>
  <si>
    <t>Całkowite straty za okres</t>
  </si>
  <si>
    <t>I kwartał 2017</t>
  </si>
  <si>
    <t>Pozostałe aktywa długoterminowe</t>
  </si>
  <si>
    <t>Inne krótkoterminowe aktywa finansowe</t>
  </si>
  <si>
    <t>Dwanaście miesięcy zakończonych 31 grudnia 2016 roku</t>
  </si>
  <si>
    <t>Stan na 31.12.2016</t>
  </si>
  <si>
    <t>w tym: trzy miesiące zakończone 31 marca 2016 roku</t>
  </si>
  <si>
    <t>Trzy miesiące zakończone 31 marca 2017 roku</t>
  </si>
  <si>
    <t>Stan na 01.01.2017</t>
  </si>
  <si>
    <t>Stan na 31.03.2017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</si>
  <si>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27 kwietnia 2017 r.</t>
    </r>
  </si>
  <si>
    <t>Wartość skonsolidowana
- I kwartał 2017 roku</t>
  </si>
  <si>
    <t xml:space="preserve"> 31.12.2016</t>
  </si>
  <si>
    <t>31.03.2017</t>
  </si>
  <si>
    <t xml:space="preserve">* Spółka wyłączona z konsolidacji, nie prowadzi działalności gospodarczej
</t>
  </si>
  <si>
    <t>31.03.2017/
31.03.2016</t>
  </si>
  <si>
    <t>3,7 p.p.</t>
  </si>
  <si>
    <t>4,8 p.p.</t>
  </si>
  <si>
    <t>5,3 p.p.</t>
  </si>
  <si>
    <t>2,7 p.p.</t>
  </si>
  <si>
    <t>6,8 p.p.</t>
  </si>
  <si>
    <t>4,5 p.p.</t>
  </si>
  <si>
    <t>0,0 p.p.</t>
  </si>
  <si>
    <t>4,0 p.p.</t>
  </si>
  <si>
    <t>1,0 p.p.</t>
  </si>
  <si>
    <t>0,3 p.p.</t>
  </si>
  <si>
    <t>-1,5 p.p.</t>
  </si>
  <si>
    <t>1,8 p.p.</t>
  </si>
  <si>
    <t>-0,2 p.p.</t>
  </si>
  <si>
    <t>17,7 p.p.</t>
  </si>
  <si>
    <t>4,9 p.p.</t>
  </si>
  <si>
    <t>Inne wydatki inwestycyjne</t>
  </si>
  <si>
    <t>Spłata odsetek i inne wydatki związane z obsługą zadłużenia z tytułu obligacji</t>
  </si>
  <si>
    <t>Segmenty geograficzne</t>
  </si>
  <si>
    <t>Wzajemne eliminacje i korekty konsolidacyjne</t>
  </si>
  <si>
    <t>Sprzedaż innym segemntom</t>
  </si>
  <si>
    <t>Zyski i straty aktuarialne z tyt. programu określonych świadczeń pracowniczych</t>
  </si>
  <si>
    <t>Całkowite staty za okres</t>
  </si>
  <si>
    <t>- inne całkowite dochody</t>
  </si>
  <si>
    <t>Całkowite dochody za okres</t>
  </si>
  <si>
    <t>- transakcja z akcjonariuszem</t>
  </si>
  <si>
    <t>- podatek dochodowy związany z transakcją z akcjonariuszem</t>
  </si>
  <si>
    <t>- inne całkowite straty</t>
  </si>
  <si>
    <t>Strata z tytułu różnic kursowych</t>
  </si>
  <si>
    <t xml:space="preserve">Przychody ze sprzedaży rzeczowych aktywów trwałych oraz wartości niematerialnych </t>
  </si>
  <si>
    <t>Wpływy od akcjonariusza</t>
  </si>
  <si>
    <t>I kwartał 2017 roku</t>
  </si>
  <si>
    <t>I kwartał 2016 roku</t>
  </si>
  <si>
    <t>Wartość skonsolidowana</t>
  </si>
  <si>
    <t>Metlife Otwarty Fundusz Emerytalny oraz Metlife Dobrowolny Fundusz Emerytalny zarządzane przez Metlife Powszechne Towarzystwo Emerytalne S.A.</t>
  </si>
  <si>
    <t>Nationale-Nederlanden Otwarty Fundusz Emerytalny</t>
  </si>
  <si>
    <t>Wykup hoteli z leasingu</t>
  </si>
  <si>
    <t>Pozostałe wydatki na rzeczowe aktywa trwałe i wartości niematerialne</t>
  </si>
  <si>
    <t>* Obejmują wyniki hoteli własnych i leasingowanych spółek: Orbis S.A., UAB Hekon, Katerinska Hotel s.r.o., Accor Pannonia Hotels Zrt., Accor Pannonia Slovakia, Accor Hotels Romania S.R.L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</si>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</sst>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</numFmts>
  <fonts count="4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9"/>
      <color rgb="FF606992"/>
      <name val="Arial"/>
      <family val="2"/>
      <charset val="238"/>
    </font>
    <font>
      <sz val="12"/>
      <color rgb="FF606992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22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165" fontId="24" fillId="2" borderId="0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23" fillId="0" borderId="4" xfId="346" applyNumberFormat="1" applyFont="1" applyFill="1" applyBorder="1" applyAlignment="1">
      <alignment horizontal="right" vertical="center"/>
    </xf>
    <xf numFmtId="165" fontId="34" fillId="2" borderId="0" xfId="0" applyNumberFormat="1" applyFont="1" applyFill="1"/>
    <xf numFmtId="3" fontId="16" fillId="2" borderId="0" xfId="0" applyNumberFormat="1" applyFont="1" applyFill="1"/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168" fontId="36" fillId="2" borderId="0" xfId="0" applyNumberFormat="1" applyFont="1" applyFill="1"/>
    <xf numFmtId="0" fontId="36" fillId="5" borderId="2" xfId="0" applyFont="1" applyFill="1" applyBorder="1" applyAlignment="1">
      <alignment horizontal="right" vertical="center" wrapText="1"/>
    </xf>
    <xf numFmtId="0" fontId="35" fillId="2" borderId="0" xfId="0" applyFont="1" applyFill="1"/>
    <xf numFmtId="170" fontId="36" fillId="5" borderId="2" xfId="0" applyNumberFormat="1" applyFont="1" applyFill="1" applyBorder="1" applyAlignment="1">
      <alignment horizontal="right" vertical="center" wrapText="1"/>
    </xf>
    <xf numFmtId="170" fontId="36" fillId="5" borderId="2" xfId="0" applyNumberFormat="1" applyFont="1" applyFill="1" applyBorder="1" applyAlignment="1">
      <alignment horizontal="right" vertical="center"/>
    </xf>
    <xf numFmtId="168" fontId="36" fillId="5" borderId="2" xfId="0" applyNumberFormat="1" applyFont="1" applyFill="1" applyBorder="1" applyAlignment="1">
      <alignment horizontal="right" vertical="center" wrapText="1"/>
    </xf>
    <xf numFmtId="49" fontId="36" fillId="5" borderId="2" xfId="0" applyNumberFormat="1" applyFont="1" applyFill="1" applyBorder="1" applyAlignment="1">
      <alignment horizontal="right" vertical="center" wrapText="1"/>
    </xf>
    <xf numFmtId="10" fontId="36" fillId="5" borderId="2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/>
    <xf numFmtId="168" fontId="6" fillId="2" borderId="0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165" fontId="12" fillId="0" borderId="4" xfId="346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65" fontId="12" fillId="5" borderId="4" xfId="346" applyNumberFormat="1" applyFont="1" applyFill="1" applyBorder="1" applyAlignment="1">
      <alignment horizontal="right" vertical="center"/>
    </xf>
    <xf numFmtId="165" fontId="12" fillId="5" borderId="4" xfId="346" applyNumberFormat="1" applyFont="1" applyFill="1" applyBorder="1" applyAlignment="1">
      <alignment horizontal="right" vertical="center" wrapText="1"/>
    </xf>
    <xf numFmtId="0" fontId="38" fillId="2" borderId="0" xfId="0" applyFont="1" applyFill="1"/>
    <xf numFmtId="165" fontId="38" fillId="2" borderId="0" xfId="0" applyNumberFormat="1" applyFont="1" applyFill="1"/>
    <xf numFmtId="0" fontId="12" fillId="2" borderId="2" xfId="0" applyFont="1" applyFill="1" applyBorder="1" applyAlignment="1">
      <alignment horizontal="right" vertical="center" wrapText="1"/>
    </xf>
    <xf numFmtId="168" fontId="12" fillId="2" borderId="2" xfId="0" applyNumberFormat="1" applyFont="1" applyFill="1" applyBorder="1" applyAlignment="1">
      <alignment horizontal="right" vertical="center" wrapText="1"/>
    </xf>
    <xf numFmtId="170" fontId="12" fillId="2" borderId="2" xfId="0" applyNumberFormat="1" applyFont="1" applyFill="1" applyBorder="1" applyAlignment="1">
      <alignment horizontal="right" vertical="center" wrapText="1"/>
    </xf>
    <xf numFmtId="170" fontId="24" fillId="2" borderId="2" xfId="0" applyNumberFormat="1" applyFont="1" applyFill="1" applyBorder="1" applyAlignment="1">
      <alignment horizontal="right" vertical="center"/>
    </xf>
    <xf numFmtId="49" fontId="12" fillId="2" borderId="2" xfId="0" applyNumberFormat="1" applyFont="1" applyFill="1" applyBorder="1" applyAlignment="1">
      <alignment horizontal="right" vertical="center" wrapText="1"/>
    </xf>
    <xf numFmtId="10" fontId="12" fillId="2" borderId="2" xfId="0" applyNumberFormat="1" applyFont="1" applyFill="1" applyBorder="1" applyAlignment="1">
      <alignment horizontal="right" vertical="center" wrapText="1"/>
    </xf>
    <xf numFmtId="170" fontId="25" fillId="2" borderId="2" xfId="0" applyNumberFormat="1" applyFont="1" applyFill="1" applyBorder="1" applyAlignment="1">
      <alignment horizontal="right" vertical="center" wrapText="1"/>
    </xf>
    <xf numFmtId="168" fontId="6" fillId="2" borderId="0" xfId="0" applyNumberFormat="1" applyFont="1" applyFill="1"/>
    <xf numFmtId="165" fontId="22" fillId="2" borderId="0" xfId="0" applyNumberFormat="1" applyFont="1" applyFill="1"/>
    <xf numFmtId="10" fontId="6" fillId="2" borderId="0" xfId="348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68" fontId="22" fillId="2" borderId="0" xfId="348" applyNumberFormat="1" applyFont="1" applyFill="1"/>
    <xf numFmtId="0" fontId="39" fillId="2" borderId="0" xfId="11" applyFont="1" applyFill="1" applyBorder="1" applyAlignment="1">
      <alignment horizontal="left" inden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top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180975</xdr:rowOff>
    </xdr:from>
    <xdr:to>
      <xdr:col>4</xdr:col>
      <xdr:colOff>1080770</xdr:colOff>
      <xdr:row>33</xdr:row>
      <xdr:rowOff>172720</xdr:rowOff>
    </xdr:to>
    <xdr:grpSp>
      <xdr:nvGrpSpPr>
        <xdr:cNvPr id="231" name="Kanwa 216"/>
        <xdr:cNvGrpSpPr/>
      </xdr:nvGrpSpPr>
      <xdr:grpSpPr>
        <a:xfrm>
          <a:off x="381000" y="809625"/>
          <a:ext cx="9053195" cy="5706745"/>
          <a:chOff x="-9515" y="0"/>
          <a:chExt cx="9043660" cy="5706745"/>
        </a:xfrm>
      </xdr:grpSpPr>
      <xdr:sp macro="" textlink="">
        <xdr:nvSpPr>
          <xdr:cNvPr id="232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233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4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6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7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8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9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40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Line 13"/>
          <xdr:cNvCxnSpPr/>
        </xdr:nvCxnSpPr>
        <xdr:spPr bwMode="auto">
          <a:xfrm flipH="1">
            <a:off x="4791076" y="136906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Line 15"/>
          <xdr:cNvCxnSpPr/>
        </xdr:nvCxnSpPr>
        <xdr:spPr bwMode="auto">
          <a:xfrm flipH="1">
            <a:off x="4785361" y="275653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7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8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9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50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0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1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2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3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4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5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6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7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8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9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0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1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2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3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4" name="AutoShape 45"/>
          <xdr:cNvCxnSpPr>
            <a:cxnSpLocks noChangeShapeType="1"/>
            <a:stCxn id="241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5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76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7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9" name="Text Box 59"/>
          <xdr:cNvSpPr txBox="1">
            <a:spLocks noChangeArrowheads="1"/>
          </xdr:cNvSpPr>
        </xdr:nvSpPr>
        <xdr:spPr bwMode="auto">
          <a:xfrm>
            <a:off x="-9515" y="292925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1" name="Text Box 61"/>
          <xdr:cNvSpPr txBox="1">
            <a:spLocks noChangeArrowheads="1"/>
          </xdr:cNvSpPr>
        </xdr:nvSpPr>
        <xdr:spPr bwMode="auto">
          <a:xfrm>
            <a:off x="6350" y="342836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chemeClr val="bg1"/>
                </a:solidFill>
                <a:effectLst/>
                <a:latin typeface="Arial"/>
                <a:ea typeface="Calibri"/>
                <a:cs typeface="Arial"/>
              </a:rPr>
              <a:t>5 Hotel</a:t>
            </a:r>
            <a:r>
              <a:rPr lang="pl-PL" sz="800" baseline="0">
                <a:solidFill>
                  <a:schemeClr val="bg1"/>
                </a:solidFill>
                <a:effectLst/>
                <a:latin typeface="Arial"/>
                <a:ea typeface="Calibri"/>
                <a:cs typeface="Arial"/>
              </a:rPr>
              <a:t> Kft.</a:t>
            </a:r>
            <a:endParaRPr lang="pl-PL" sz="1000">
              <a:solidFill>
                <a:schemeClr val="bg1"/>
              </a:solidFill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2" name="Text Box 62"/>
          <xdr:cNvSpPr txBox="1">
            <a:spLocks noChangeArrowheads="1"/>
          </xdr:cNvSpPr>
        </xdr:nvSpPr>
        <xdr:spPr bwMode="auto">
          <a:xfrm>
            <a:off x="0" y="39992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CZ a</a:t>
            </a: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4" name="Text Box 64"/>
          <xdr:cNvSpPr txBox="1">
            <a:spLocks noChangeArrowheads="1"/>
          </xdr:cNvSpPr>
        </xdr:nvSpPr>
        <xdr:spPr bwMode="auto">
          <a:xfrm>
            <a:off x="19030" y="450151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5" name="Text Box 65"/>
          <xdr:cNvSpPr txBox="1">
            <a:spLocks noChangeArrowheads="1"/>
          </xdr:cNvSpPr>
        </xdr:nvSpPr>
        <xdr:spPr bwMode="auto">
          <a:xfrm>
            <a:off x="1947545" y="29197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7" name="Text Box 67"/>
          <xdr:cNvSpPr txBox="1">
            <a:spLocks noChangeArrowheads="1"/>
          </xdr:cNvSpPr>
        </xdr:nvSpPr>
        <xdr:spPr bwMode="auto">
          <a:xfrm>
            <a:off x="1948815" y="34302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8" name="Text Box 68"/>
          <xdr:cNvSpPr txBox="1">
            <a:spLocks noChangeArrowheads="1"/>
          </xdr:cNvSpPr>
        </xdr:nvSpPr>
        <xdr:spPr bwMode="auto">
          <a:xfrm>
            <a:off x="1947545" y="399542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0" name="Text Box 70"/>
          <xdr:cNvSpPr txBox="1">
            <a:spLocks noChangeArrowheads="1"/>
          </xdr:cNvSpPr>
        </xdr:nvSpPr>
        <xdr:spPr bwMode="auto">
          <a:xfrm>
            <a:off x="1947545" y="449199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1" name="Line 71"/>
          <xdr:cNvCxnSpPr/>
        </xdr:nvCxnSpPr>
        <xdr:spPr bwMode="auto">
          <a:xfrm flipH="1">
            <a:off x="4785361" y="38855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2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94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5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7" name="AutoShape 79"/>
          <xdr:cNvCxnSpPr>
            <a:cxnSpLocks noChangeShapeType="1"/>
          </xdr:cNvCxnSpPr>
        </xdr:nvCxnSpPr>
        <xdr:spPr bwMode="auto">
          <a:xfrm flipH="1">
            <a:off x="2633980" y="3302000"/>
            <a:ext cx="9144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8" name="AutoShape 80"/>
          <xdr:cNvCxnSpPr>
            <a:cxnSpLocks noChangeShapeType="1"/>
          </xdr:cNvCxnSpPr>
        </xdr:nvCxnSpPr>
        <xdr:spPr bwMode="auto">
          <a:xfrm>
            <a:off x="2518410" y="3044190"/>
            <a:ext cx="115570" cy="42989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9" name="AutoShape 81"/>
          <xdr:cNvCxnSpPr>
            <a:cxnSpLocks noChangeShapeType="1"/>
            <a:stCxn id="287" idx="3"/>
          </xdr:cNvCxnSpPr>
        </xdr:nvCxnSpPr>
        <xdr:spPr bwMode="auto">
          <a:xfrm flipV="1">
            <a:off x="2519680" y="3268981"/>
            <a:ext cx="115570" cy="27622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1" name="AutoShape 83"/>
          <xdr:cNvCxnSpPr>
            <a:cxnSpLocks noChangeShapeType="1"/>
            <a:stCxn id="285" idx="1"/>
            <a:endCxn id="279" idx="3"/>
          </xdr:cNvCxnSpPr>
        </xdr:nvCxnSpPr>
        <xdr:spPr bwMode="auto">
          <a:xfrm flipH="1">
            <a:off x="1818015" y="3034665"/>
            <a:ext cx="129529" cy="762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85"/>
          <xdr:cNvCxnSpPr>
            <a:cxnSpLocks noChangeShapeType="1"/>
            <a:stCxn id="287" idx="1"/>
            <a:endCxn id="281" idx="3"/>
          </xdr:cNvCxnSpPr>
        </xdr:nvCxnSpPr>
        <xdr:spPr bwMode="auto">
          <a:xfrm flipH="1" flipV="1">
            <a:off x="1833880" y="3541395"/>
            <a:ext cx="11493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4" name="AutoShape 86"/>
          <xdr:cNvCxnSpPr>
            <a:cxnSpLocks noChangeShapeType="1"/>
            <a:stCxn id="288" idx="1"/>
            <a:endCxn id="282" idx="3"/>
          </xdr:cNvCxnSpPr>
        </xdr:nvCxnSpPr>
        <xdr:spPr bwMode="auto">
          <a:xfrm flipH="1">
            <a:off x="1827530" y="411035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88"/>
          <xdr:cNvCxnSpPr>
            <a:cxnSpLocks noChangeShapeType="1"/>
            <a:stCxn id="290" idx="1"/>
            <a:endCxn id="284" idx="3"/>
          </xdr:cNvCxnSpPr>
        </xdr:nvCxnSpPr>
        <xdr:spPr bwMode="auto">
          <a:xfrm flipH="1">
            <a:off x="1846560" y="4606925"/>
            <a:ext cx="100985" cy="762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7" name="AutoShape 89"/>
          <xdr:cNvCxnSpPr>
            <a:cxnSpLocks noChangeShapeType="1"/>
          </xdr:cNvCxnSpPr>
        </xdr:nvCxnSpPr>
        <xdr:spPr bwMode="auto">
          <a:xfrm>
            <a:off x="2635251" y="4110355"/>
            <a:ext cx="396" cy="49022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8" name="AutoShape 90"/>
          <xdr:cNvCxnSpPr>
            <a:cxnSpLocks noChangeShapeType="1"/>
            <a:endCxn id="277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91"/>
          <xdr:cNvCxnSpPr>
            <a:cxnSpLocks noChangeShapeType="1"/>
            <a:stCxn id="288" idx="3"/>
          </xdr:cNvCxnSpPr>
        </xdr:nvCxnSpPr>
        <xdr:spPr bwMode="auto">
          <a:xfrm>
            <a:off x="2518410" y="411035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" name="AutoShape 92"/>
          <xdr:cNvCxnSpPr>
            <a:cxnSpLocks noChangeShapeType="1"/>
            <a:stCxn id="290" idx="3"/>
          </xdr:cNvCxnSpPr>
        </xdr:nvCxnSpPr>
        <xdr:spPr bwMode="auto">
          <a:xfrm flipV="1">
            <a:off x="2518410" y="4605021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tabSelected="1" zoomScaleNormal="100" workbookViewId="0"/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87" t="s">
        <v>210</v>
      </c>
      <c r="B2" s="188"/>
    </row>
    <row r="4" spans="1:7" ht="15.75" x14ac:dyDescent="0.25">
      <c r="A4" s="189" t="s">
        <v>9</v>
      </c>
      <c r="B4" s="189"/>
      <c r="C4" s="3"/>
    </row>
    <row r="5" spans="1:7" ht="15.75" x14ac:dyDescent="0.25">
      <c r="A5" s="16" t="s">
        <v>25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26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27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28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29</v>
      </c>
      <c r="B9" s="186" t="str">
        <f>'Segmenty operacyjne'!_Toc293035359</f>
        <v>Segmenty operacyjne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86" t="str">
        <f>Skonsolidowany_rachunek_zysków_i_strat_w_ujęciu_analitycznym</f>
        <v>Segmenty geograficzne</v>
      </c>
      <c r="C10" s="3"/>
      <c r="D10" s="3"/>
      <c r="E10" s="3"/>
      <c r="F10" s="3"/>
      <c r="G10" s="3"/>
    </row>
    <row r="11" spans="1:7" ht="15.75" x14ac:dyDescent="0.25">
      <c r="A11" s="22" t="s">
        <v>30</v>
      </c>
      <c r="B11" s="17" t="str">
        <f>RZiS_analityczny!_Toc293035359</f>
        <v>Skonsolidowany rachunek zysków i strat w ujęciu analitycznym</v>
      </c>
      <c r="C11" s="3"/>
      <c r="D11" s="3"/>
      <c r="E11" s="3"/>
      <c r="F11" s="3"/>
      <c r="G11" s="3"/>
    </row>
    <row r="12" spans="1:7" ht="15.75" x14ac:dyDescent="0.25">
      <c r="A12" s="16" t="s">
        <v>31</v>
      </c>
      <c r="B12" s="17" t="s">
        <v>122</v>
      </c>
      <c r="C12" s="3"/>
      <c r="D12" s="3"/>
      <c r="E12" s="3"/>
      <c r="F12" s="3"/>
      <c r="G12" s="3"/>
    </row>
    <row r="13" spans="1:7" ht="15.75" x14ac:dyDescent="0.25">
      <c r="A13" s="16" t="s">
        <v>120</v>
      </c>
      <c r="B13" s="17" t="str">
        <f>'Baza hotelowa'!_Toc293035359</f>
        <v>Baza hotelowa Grupy</v>
      </c>
      <c r="C13" s="3"/>
      <c r="D13" s="3"/>
      <c r="E13" s="3"/>
      <c r="F13" s="3"/>
      <c r="G13" s="3"/>
    </row>
    <row r="14" spans="1:7" ht="15.75" x14ac:dyDescent="0.25">
      <c r="A14" s="16" t="s">
        <v>135</v>
      </c>
      <c r="B14" s="186" t="str">
        <f>Klienci!_Toc293035359</f>
        <v>Struktura klientów Grupy</v>
      </c>
      <c r="C14" s="3"/>
      <c r="D14" s="3"/>
      <c r="E14" s="3"/>
      <c r="F14" s="3"/>
      <c r="G14" s="3"/>
    </row>
    <row r="15" spans="1:7" ht="15.75" x14ac:dyDescent="0.25">
      <c r="A15" s="16" t="s">
        <v>136</v>
      </c>
      <c r="B15" s="17" t="str">
        <f>Zatrudnienie!_Toc293035359</f>
        <v xml:space="preserve">Przeciętne zatrudnienie w Grupie </v>
      </c>
      <c r="C15" s="3"/>
      <c r="D15" s="3"/>
      <c r="E15" s="3"/>
      <c r="F15" s="3"/>
      <c r="G15" s="3"/>
    </row>
    <row r="16" spans="1:7" ht="15.75" x14ac:dyDescent="0.25">
      <c r="A16" s="16" t="s">
        <v>137</v>
      </c>
      <c r="B16" s="17" t="str">
        <f>'Struktura Grupy'!_Toc293035359</f>
        <v>Struktura Grupy</v>
      </c>
      <c r="C16" s="3"/>
      <c r="D16" s="3"/>
      <c r="E16" s="3"/>
      <c r="F16" s="3"/>
      <c r="G16" s="3"/>
    </row>
    <row r="17" spans="1:7" ht="15.75" x14ac:dyDescent="0.25">
      <c r="A17" s="16" t="s">
        <v>254</v>
      </c>
      <c r="B17" s="17" t="str">
        <f>Akcjonariat!_Toc293035359</f>
        <v>Struktura akcjonariatu Orbis S.A.</v>
      </c>
      <c r="C17" s="3"/>
      <c r="D17" s="3"/>
      <c r="E17" s="3"/>
      <c r="F17" s="3"/>
      <c r="G17" s="3"/>
    </row>
    <row r="18" spans="1:7" x14ac:dyDescent="0.2">
      <c r="A18" s="3"/>
      <c r="B18" s="3"/>
      <c r="C18" s="3"/>
    </row>
    <row r="19" spans="1:7" x14ac:dyDescent="0.2">
      <c r="A19" s="1"/>
      <c r="B19" s="3"/>
    </row>
    <row r="20" spans="1:7" x14ac:dyDescent="0.2">
      <c r="B20" s="21"/>
    </row>
    <row r="21" spans="1:7" x14ac:dyDescent="0.2">
      <c r="B21" s="21"/>
    </row>
    <row r="24" spans="1:7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egmenty operacyjne'!_Toc293035359" display="'Segmenty operacyjne'!_Toc293035359"/>
    <hyperlink ref="B15" location="Zatrudnienie!A1" display="Zatrudnienie!A1"/>
    <hyperlink ref="B16" location="'Struktura Grupy'!A1" display="'Struktura Grupy'!A1"/>
    <hyperlink ref="B17" location="Akcjonariat!A1" display="Akcjonariat!A1"/>
    <hyperlink ref="B11" location="RZiS_analityczny!A1" display="RZiS_analityczny!A1"/>
    <hyperlink ref="B12" location="'Wskaźniki operacyjne'!A1" display="Wskaźniki operacyjne"/>
    <hyperlink ref="B13" location="'Baza hotelowa'!A1" display="'Baza hotelowa'!A1"/>
    <hyperlink ref="A13" location="'Baza hotelowa'!A1" display="6."/>
    <hyperlink ref="A12" location="'Wskaźniki operacyjne'!A1" display="7."/>
    <hyperlink ref="A11" location="RZiS_analityczny!A1" display="RZiS_analityczny!A1"/>
    <hyperlink ref="A17" location="Akcjonariat!A1" display="8."/>
    <hyperlink ref="A16" location="'Struktura Grupy'!A1" display="7."/>
    <hyperlink ref="A15" location="Zatrudnienie!A1" display="6."/>
    <hyperlink ref="B10" location="'Segmenty geograficzne'!A1" display="'Segmenty geograficzne'!A1"/>
    <hyperlink ref="B14" location="Klienci!_Toc293035359" display="Klienci!_Toc293035359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9"/>
  <sheetViews>
    <sheetView showGridLines="0" workbookViewId="0"/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.75" thickBot="1" x14ac:dyDescent="0.3">
      <c r="A3" s="9"/>
      <c r="B3" s="124" t="s">
        <v>121</v>
      </c>
    </row>
    <row r="4" spans="1:6" ht="15.75" thickTop="1" x14ac:dyDescent="0.2">
      <c r="B4" s="209"/>
      <c r="C4" s="132"/>
      <c r="D4" s="215" t="s">
        <v>212</v>
      </c>
      <c r="E4" s="99"/>
      <c r="F4" s="204" t="s">
        <v>215</v>
      </c>
    </row>
    <row r="5" spans="1:6" x14ac:dyDescent="0.2">
      <c r="B5" s="213"/>
      <c r="C5" s="133" t="s">
        <v>213</v>
      </c>
      <c r="D5" s="216"/>
      <c r="E5" s="165" t="s">
        <v>180</v>
      </c>
      <c r="F5" s="214"/>
    </row>
    <row r="6" spans="1:6" ht="15.75" thickBot="1" x14ac:dyDescent="0.25">
      <c r="B6" s="210"/>
      <c r="C6" s="134"/>
      <c r="D6" s="217"/>
      <c r="E6" s="166"/>
      <c r="F6" s="205"/>
    </row>
    <row r="7" spans="1:6" ht="16.5" thickTop="1" thickBot="1" x14ac:dyDescent="0.25">
      <c r="B7" s="32" t="s">
        <v>115</v>
      </c>
      <c r="C7" s="38">
        <f t="shared" ref="C7:E7" si="0">SUM(C8:C10)</f>
        <v>116</v>
      </c>
      <c r="D7" s="38">
        <f t="shared" ref="D7" si="1">SUM(D8:D10)</f>
        <v>116</v>
      </c>
      <c r="E7" s="38">
        <f t="shared" si="0"/>
        <v>108</v>
      </c>
      <c r="F7" s="39">
        <f>C7/E7-1</f>
        <v>7.4074074074074181E-2</v>
      </c>
    </row>
    <row r="8" spans="1:6" ht="16.5" thickTop="1" thickBot="1" x14ac:dyDescent="0.25">
      <c r="B8" s="12" t="s">
        <v>116</v>
      </c>
      <c r="C8" s="40">
        <v>78</v>
      </c>
      <c r="D8" s="40">
        <v>80</v>
      </c>
      <c r="E8" s="40">
        <v>78</v>
      </c>
      <c r="F8" s="35">
        <f>C8/E8-1</f>
        <v>0</v>
      </c>
    </row>
    <row r="9" spans="1:6" ht="16.5" thickTop="1" thickBot="1" x14ac:dyDescent="0.25">
      <c r="B9" s="12" t="s">
        <v>117</v>
      </c>
      <c r="C9" s="40">
        <v>10</v>
      </c>
      <c r="D9" s="40">
        <v>10</v>
      </c>
      <c r="E9" s="40">
        <v>10</v>
      </c>
      <c r="F9" s="35">
        <f>C9/E9-1</f>
        <v>0</v>
      </c>
    </row>
    <row r="10" spans="1:6" ht="16.5" thickTop="1" thickBot="1" x14ac:dyDescent="0.25">
      <c r="B10" s="12" t="s">
        <v>118</v>
      </c>
      <c r="C10" s="40">
        <v>28</v>
      </c>
      <c r="D10" s="40">
        <v>26</v>
      </c>
      <c r="E10" s="40">
        <v>20</v>
      </c>
      <c r="F10" s="35">
        <f>C10/E10-1</f>
        <v>0.39999999999999991</v>
      </c>
    </row>
    <row r="11" spans="1:6" ht="16.5" thickTop="1" thickBot="1" x14ac:dyDescent="0.25">
      <c r="B11" s="12"/>
      <c r="C11" s="40"/>
      <c r="D11" s="40"/>
      <c r="E11" s="40"/>
      <c r="F11" s="41"/>
    </row>
    <row r="12" spans="1:6" ht="16.5" thickTop="1" thickBot="1" x14ac:dyDescent="0.25">
      <c r="B12" s="36" t="s">
        <v>119</v>
      </c>
      <c r="C12" s="42">
        <f t="shared" ref="C12:E12" si="2">SUM(C13:C15)</f>
        <v>19741</v>
      </c>
      <c r="D12" s="42">
        <f t="shared" ref="D12" si="3">SUM(D13:D15)</f>
        <v>19741</v>
      </c>
      <c r="E12" s="42">
        <f t="shared" si="2"/>
        <v>18837</v>
      </c>
      <c r="F12" s="39">
        <f>C12/E12-1</f>
        <v>4.7990656686308863E-2</v>
      </c>
    </row>
    <row r="13" spans="1:6" ht="16.5" thickTop="1" thickBot="1" x14ac:dyDescent="0.25">
      <c r="B13" s="12" t="s">
        <v>116</v>
      </c>
      <c r="C13" s="43">
        <v>15085</v>
      </c>
      <c r="D13" s="43">
        <v>15312</v>
      </c>
      <c r="E13" s="43">
        <v>15083</v>
      </c>
      <c r="F13" s="35">
        <f>C13/E13-1</f>
        <v>1.3259961546108201E-4</v>
      </c>
    </row>
    <row r="14" spans="1:6" ht="16.5" thickTop="1" thickBot="1" x14ac:dyDescent="0.25">
      <c r="B14" s="12" t="s">
        <v>117</v>
      </c>
      <c r="C14" s="43">
        <v>1571</v>
      </c>
      <c r="D14" s="43">
        <v>1571</v>
      </c>
      <c r="E14" s="43">
        <v>1570</v>
      </c>
      <c r="F14" s="35">
        <f>C14/E14-1</f>
        <v>6.3694267515934655E-4</v>
      </c>
    </row>
    <row r="15" spans="1:6" ht="16.5" thickTop="1" thickBot="1" x14ac:dyDescent="0.25">
      <c r="B15" s="12" t="s">
        <v>118</v>
      </c>
      <c r="C15" s="43">
        <v>3085</v>
      </c>
      <c r="D15" s="43">
        <v>2858</v>
      </c>
      <c r="E15" s="43">
        <v>2184</v>
      </c>
      <c r="F15" s="35">
        <f>C15/E15-1</f>
        <v>0.41254578754578763</v>
      </c>
    </row>
    <row r="16" spans="1:6" ht="15.75" thickTop="1" x14ac:dyDescent="0.2">
      <c r="B16" s="24"/>
      <c r="C16" s="30"/>
      <c r="D16" s="30"/>
      <c r="E16" s="30"/>
      <c r="F16" s="30"/>
    </row>
    <row r="26" spans="4:4" x14ac:dyDescent="0.2">
      <c r="D26" s="94"/>
    </row>
    <row r="27" spans="4:4" x14ac:dyDescent="0.2">
      <c r="D27" s="94"/>
    </row>
    <row r="28" spans="4:4" x14ac:dyDescent="0.2">
      <c r="D28" s="94"/>
    </row>
    <row r="29" spans="4:4" x14ac:dyDescent="0.2">
      <c r="D29" s="94"/>
    </row>
  </sheetData>
  <mergeCells count="3">
    <mergeCell ref="B4:B6"/>
    <mergeCell ref="F4:F6"/>
    <mergeCell ref="D4:D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26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" x14ac:dyDescent="0.25">
      <c r="A3" s="9"/>
      <c r="B3" s="19" t="s">
        <v>129</v>
      </c>
    </row>
    <row r="4" spans="1:5" x14ac:dyDescent="0.2">
      <c r="B4" s="218" t="s">
        <v>201</v>
      </c>
      <c r="C4" s="219" t="s">
        <v>130</v>
      </c>
      <c r="D4" s="219" t="s">
        <v>131</v>
      </c>
    </row>
    <row r="5" spans="1:5" ht="15.75" thickBot="1" x14ac:dyDescent="0.25">
      <c r="B5" s="191"/>
      <c r="C5" s="220"/>
      <c r="D5" s="220"/>
    </row>
    <row r="6" spans="1:5" ht="16.5" thickTop="1" thickBot="1" x14ac:dyDescent="0.25">
      <c r="B6" s="31" t="s">
        <v>132</v>
      </c>
      <c r="C6" s="52">
        <v>0.67</v>
      </c>
      <c r="D6" s="52">
        <v>0.33</v>
      </c>
      <c r="E6" s="178"/>
    </row>
    <row r="7" spans="1:5" ht="16.5" thickTop="1" thickBot="1" x14ac:dyDescent="0.25">
      <c r="B7" s="12" t="s">
        <v>106</v>
      </c>
      <c r="C7" s="52">
        <v>0.745</v>
      </c>
      <c r="D7" s="52">
        <v>0.255</v>
      </c>
      <c r="E7" s="178"/>
    </row>
    <row r="8" spans="1:5" ht="15.75" thickTop="1" x14ac:dyDescent="0.2">
      <c r="B8" s="37" t="s">
        <v>107</v>
      </c>
      <c r="C8" s="52">
        <v>0.54400000000000004</v>
      </c>
      <c r="D8" s="52">
        <v>0.45600000000000002</v>
      </c>
      <c r="E8" s="178"/>
    </row>
    <row r="9" spans="1:5" x14ac:dyDescent="0.2">
      <c r="B9" s="37" t="s">
        <v>108</v>
      </c>
      <c r="C9" s="52">
        <v>0.4</v>
      </c>
      <c r="D9" s="52">
        <v>0.6</v>
      </c>
      <c r="E9" s="178"/>
    </row>
    <row r="10" spans="1:5" x14ac:dyDescent="0.2">
      <c r="B10" s="24" t="s">
        <v>109</v>
      </c>
      <c r="C10" s="52">
        <v>0.64300000000000002</v>
      </c>
      <c r="D10" s="52">
        <v>0.35699999999999998</v>
      </c>
      <c r="E10" s="178"/>
    </row>
    <row r="12" spans="1:5" x14ac:dyDescent="0.2">
      <c r="B12" s="218" t="s">
        <v>178</v>
      </c>
      <c r="C12" s="219" t="s">
        <v>130</v>
      </c>
      <c r="D12" s="219" t="s">
        <v>131</v>
      </c>
    </row>
    <row r="13" spans="1:5" ht="15.75" thickBot="1" x14ac:dyDescent="0.25">
      <c r="B13" s="191"/>
      <c r="C13" s="220"/>
      <c r="D13" s="220"/>
    </row>
    <row r="14" spans="1:5" ht="16.5" thickTop="1" thickBot="1" x14ac:dyDescent="0.25">
      <c r="B14" s="31" t="s">
        <v>132</v>
      </c>
      <c r="C14" s="52">
        <v>0.63300000000000001</v>
      </c>
      <c r="D14" s="52">
        <v>0.36699999999999999</v>
      </c>
    </row>
    <row r="15" spans="1:5" ht="16.5" thickTop="1" thickBot="1" x14ac:dyDescent="0.25">
      <c r="B15" s="12" t="s">
        <v>106</v>
      </c>
      <c r="C15" s="52">
        <v>0.70799999999999996</v>
      </c>
      <c r="D15" s="52">
        <v>0.29199999999999998</v>
      </c>
    </row>
    <row r="16" spans="1:5" ht="15.75" thickTop="1" x14ac:dyDescent="0.2">
      <c r="B16" s="37" t="s">
        <v>107</v>
      </c>
      <c r="C16" s="52">
        <v>0.51100000000000001</v>
      </c>
      <c r="D16" s="52">
        <v>0.48899999999999999</v>
      </c>
    </row>
    <row r="17" spans="2:4" x14ac:dyDescent="0.2">
      <c r="B17" s="37" t="s">
        <v>108</v>
      </c>
      <c r="C17" s="52">
        <v>0.36299999999999999</v>
      </c>
      <c r="D17" s="52">
        <v>0.63700000000000001</v>
      </c>
    </row>
    <row r="18" spans="2:4" x14ac:dyDescent="0.2">
      <c r="B18" s="24" t="s">
        <v>109</v>
      </c>
      <c r="C18" s="52">
        <v>0.57599999999999996</v>
      </c>
      <c r="D18" s="52">
        <v>0.42399999999999999</v>
      </c>
    </row>
    <row r="21" spans="2:4" x14ac:dyDescent="0.2">
      <c r="C21" s="178"/>
      <c r="D21" s="178"/>
    </row>
    <row r="22" spans="2:4" x14ac:dyDescent="0.2">
      <c r="C22" s="178"/>
      <c r="D22" s="178"/>
    </row>
    <row r="23" spans="2:4" x14ac:dyDescent="0.2">
      <c r="C23" s="178"/>
      <c r="D23" s="178"/>
    </row>
    <row r="24" spans="2:4" x14ac:dyDescent="0.2">
      <c r="C24" s="178"/>
      <c r="D24" s="178"/>
    </row>
    <row r="25" spans="2:4" x14ac:dyDescent="0.2">
      <c r="C25" s="178"/>
      <c r="D25" s="178"/>
    </row>
    <row r="26" spans="2:4" x14ac:dyDescent="0.2">
      <c r="C26" s="178"/>
      <c r="D26" s="178"/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110</v>
      </c>
    </row>
    <row r="4" spans="1:5" ht="22.5" customHeight="1" thickTop="1" x14ac:dyDescent="0.2">
      <c r="B4" s="209"/>
      <c r="C4" s="204" t="s">
        <v>213</v>
      </c>
      <c r="D4" s="204" t="s">
        <v>180</v>
      </c>
      <c r="E4" s="204" t="s">
        <v>181</v>
      </c>
    </row>
    <row r="5" spans="1:5" ht="22.5" customHeight="1" thickBot="1" x14ac:dyDescent="0.25">
      <c r="B5" s="210"/>
      <c r="C5" s="205"/>
      <c r="D5" s="205"/>
      <c r="E5" s="205"/>
    </row>
    <row r="6" spans="1:5" ht="16.5" thickTop="1" thickBot="1" x14ac:dyDescent="0.25">
      <c r="B6" s="12" t="s">
        <v>106</v>
      </c>
      <c r="C6" s="95">
        <v>2621</v>
      </c>
      <c r="D6" s="95">
        <v>2490</v>
      </c>
      <c r="E6" s="160">
        <f>(C6-D6)/D6</f>
        <v>5.2610441767068271E-2</v>
      </c>
    </row>
    <row r="7" spans="1:5" ht="16.5" thickTop="1" thickBot="1" x14ac:dyDescent="0.25">
      <c r="B7" s="12" t="s">
        <v>107</v>
      </c>
      <c r="C7" s="96">
        <v>906</v>
      </c>
      <c r="D7" s="96">
        <v>865</v>
      </c>
      <c r="E7" s="160">
        <f>(C7-D7)/D7</f>
        <v>4.7398843930635835E-2</v>
      </c>
    </row>
    <row r="8" spans="1:5" ht="16.5" thickTop="1" thickBot="1" x14ac:dyDescent="0.25">
      <c r="B8" s="12" t="s">
        <v>108</v>
      </c>
      <c r="C8" s="96">
        <v>216</v>
      </c>
      <c r="D8" s="96">
        <v>207</v>
      </c>
      <c r="E8" s="160">
        <f>(C8-D8)/D8</f>
        <v>4.3478260869565216E-2</v>
      </c>
    </row>
    <row r="9" spans="1:5" ht="16.5" thickTop="1" thickBot="1" x14ac:dyDescent="0.25">
      <c r="B9" s="12" t="s">
        <v>109</v>
      </c>
      <c r="C9" s="96">
        <v>258</v>
      </c>
      <c r="D9" s="96">
        <v>256</v>
      </c>
      <c r="E9" s="44">
        <f>(C9-D9)/D9</f>
        <v>7.8125E-3</v>
      </c>
    </row>
    <row r="10" spans="1:5" ht="16.5" thickTop="1" thickBot="1" x14ac:dyDescent="0.25">
      <c r="B10" s="36" t="s">
        <v>32</v>
      </c>
      <c r="C10" s="45">
        <f>SUM(C6:C9)</f>
        <v>4001</v>
      </c>
      <c r="D10" s="45">
        <f>SUM(D6:D9)</f>
        <v>3818</v>
      </c>
      <c r="E10" s="161">
        <f>(C10-D10)/D10</f>
        <v>4.7930853850183343E-2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111</v>
      </c>
    </row>
    <row r="4" spans="1:2" x14ac:dyDescent="0.2">
      <c r="B4" s="18"/>
    </row>
    <row r="36" spans="2:3" x14ac:dyDescent="0.2">
      <c r="B36" s="221" t="s">
        <v>214</v>
      </c>
      <c r="C36" s="221"/>
    </row>
  </sheetData>
  <mergeCells count="1">
    <mergeCell ref="B36:C36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114</v>
      </c>
    </row>
    <row r="4" spans="1:4" ht="46.5" customHeight="1" thickTop="1" thickBot="1" x14ac:dyDescent="0.25">
      <c r="B4" s="46" t="s">
        <v>112</v>
      </c>
      <c r="C4" s="47" t="s">
        <v>113</v>
      </c>
      <c r="D4" s="47" t="s">
        <v>170</v>
      </c>
    </row>
    <row r="5" spans="1:4" ht="16.5" thickTop="1" thickBot="1" x14ac:dyDescent="0.25">
      <c r="B5" s="12" t="s">
        <v>143</v>
      </c>
      <c r="C5" s="48">
        <v>24276415</v>
      </c>
      <c r="D5" s="40">
        <v>52.69</v>
      </c>
    </row>
    <row r="6" spans="1:4" ht="16.5" thickTop="1" thickBot="1" x14ac:dyDescent="0.25">
      <c r="B6" s="49" t="s">
        <v>198</v>
      </c>
      <c r="C6" s="50">
        <v>2303849</v>
      </c>
      <c r="D6" s="51">
        <v>4.99</v>
      </c>
    </row>
    <row r="7" spans="1:4" ht="16.5" thickTop="1" thickBot="1" x14ac:dyDescent="0.25">
      <c r="B7" s="12" t="s">
        <v>144</v>
      </c>
      <c r="C7" s="48">
        <v>4577880</v>
      </c>
      <c r="D7" s="40">
        <v>9.94</v>
      </c>
    </row>
    <row r="8" spans="1:4" ht="27.75" customHeight="1" thickTop="1" thickBot="1" x14ac:dyDescent="0.25">
      <c r="B8" s="84" t="s">
        <v>249</v>
      </c>
      <c r="C8" s="48">
        <v>2357156</v>
      </c>
      <c r="D8" s="40">
        <v>5.12</v>
      </c>
    </row>
    <row r="9" spans="1:4" ht="16.5" thickTop="1" thickBot="1" x14ac:dyDescent="0.25">
      <c r="B9" s="12" t="s">
        <v>250</v>
      </c>
      <c r="C9" s="48">
        <v>2391368</v>
      </c>
      <c r="D9" s="40">
        <v>5.19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5" width="12.875" style="2" bestFit="1" customWidth="1"/>
    <col min="6" max="6" width="12.75" style="2" bestFit="1" customWidth="1"/>
    <col min="7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" x14ac:dyDescent="0.25">
      <c r="B3" s="14" t="s">
        <v>43</v>
      </c>
      <c r="C3" s="13"/>
      <c r="D3" s="13"/>
    </row>
    <row r="4" spans="1:7" s="1" customFormat="1" ht="46.5" customHeight="1" thickBot="1" x14ac:dyDescent="0.25">
      <c r="A4" s="7"/>
      <c r="B4" s="82"/>
      <c r="C4" s="25" t="s">
        <v>201</v>
      </c>
      <c r="D4" s="164" t="s">
        <v>178</v>
      </c>
    </row>
    <row r="5" spans="1:7" s="5" customFormat="1" ht="16.5" thickTop="1" thickBot="1" x14ac:dyDescent="0.25">
      <c r="A5" s="7"/>
      <c r="B5" s="83" t="s">
        <v>33</v>
      </c>
      <c r="C5" s="64">
        <v>265951</v>
      </c>
      <c r="D5" s="64">
        <v>247214</v>
      </c>
      <c r="F5" s="138"/>
      <c r="G5" s="138"/>
    </row>
    <row r="6" spans="1:7" s="5" customFormat="1" ht="16.5" thickTop="1" thickBot="1" x14ac:dyDescent="0.25">
      <c r="A6" s="7"/>
      <c r="B6" s="84" t="s">
        <v>16</v>
      </c>
      <c r="C6" s="58">
        <v>-64277</v>
      </c>
      <c r="D6" s="58">
        <v>-58481</v>
      </c>
      <c r="F6" s="138"/>
      <c r="G6" s="138"/>
    </row>
    <row r="7" spans="1:7" s="5" customFormat="1" ht="16.5" thickTop="1" thickBot="1" x14ac:dyDescent="0.25">
      <c r="A7" s="7"/>
      <c r="B7" s="84" t="s">
        <v>34</v>
      </c>
      <c r="C7" s="58">
        <v>-86778</v>
      </c>
      <c r="D7" s="58">
        <v>-80979</v>
      </c>
      <c r="F7" s="138"/>
      <c r="G7" s="138"/>
    </row>
    <row r="8" spans="1:7" s="5" customFormat="1" ht="16.5" thickTop="1" thickBot="1" x14ac:dyDescent="0.25">
      <c r="A8" s="7"/>
      <c r="B8" s="84" t="s">
        <v>15</v>
      </c>
      <c r="C8" s="58">
        <v>-45851</v>
      </c>
      <c r="D8" s="58">
        <v>-44218</v>
      </c>
      <c r="F8" s="138"/>
      <c r="G8" s="138"/>
    </row>
    <row r="9" spans="1:7" s="5" customFormat="1" ht="16.5" thickTop="1" thickBot="1" x14ac:dyDescent="0.25">
      <c r="A9" s="7"/>
      <c r="B9" s="84" t="s">
        <v>17</v>
      </c>
      <c r="C9" s="58">
        <v>-9909</v>
      </c>
      <c r="D9" s="58">
        <v>-9741</v>
      </c>
      <c r="F9" s="138"/>
      <c r="G9" s="138"/>
    </row>
    <row r="10" spans="1:7" s="5" customFormat="1" ht="16.5" thickTop="1" thickBot="1" x14ac:dyDescent="0.25">
      <c r="A10" s="6"/>
      <c r="B10" s="84" t="s">
        <v>18</v>
      </c>
      <c r="C10" s="58">
        <v>-3125</v>
      </c>
      <c r="D10" s="58">
        <v>-3492</v>
      </c>
      <c r="F10" s="138"/>
      <c r="G10" s="138"/>
    </row>
    <row r="11" spans="1:7" s="5" customFormat="1" ht="16.5" thickTop="1" thickBot="1" x14ac:dyDescent="0.25">
      <c r="A11" s="7"/>
      <c r="B11" s="84" t="s">
        <v>35</v>
      </c>
      <c r="C11" s="58">
        <v>894</v>
      </c>
      <c r="D11" s="58">
        <v>1120</v>
      </c>
      <c r="F11" s="138"/>
      <c r="G11" s="138"/>
    </row>
    <row r="12" spans="1:7" s="5" customFormat="1" ht="16.5" thickTop="1" thickBot="1" x14ac:dyDescent="0.25">
      <c r="A12" s="7"/>
      <c r="B12" s="81" t="s">
        <v>36</v>
      </c>
      <c r="C12" s="55">
        <f t="shared" ref="C12:D12" si="0">SUM(C5:C11)</f>
        <v>56905</v>
      </c>
      <c r="D12" s="55">
        <f t="shared" si="0"/>
        <v>51423</v>
      </c>
      <c r="E12" s="180"/>
      <c r="F12" s="138"/>
      <c r="G12" s="138"/>
    </row>
    <row r="13" spans="1:7" s="5" customFormat="1" ht="16.5" thickTop="1" thickBot="1" x14ac:dyDescent="0.25">
      <c r="A13" s="7"/>
      <c r="B13" s="84" t="s">
        <v>37</v>
      </c>
      <c r="C13" s="58">
        <v>-18777</v>
      </c>
      <c r="D13" s="43">
        <v>-24875</v>
      </c>
      <c r="F13" s="138"/>
      <c r="G13" s="138"/>
    </row>
    <row r="14" spans="1:7" s="5" customFormat="1" ht="16.5" thickTop="1" thickBot="1" x14ac:dyDescent="0.25">
      <c r="A14" s="7"/>
      <c r="B14" s="81" t="s">
        <v>38</v>
      </c>
      <c r="C14" s="42">
        <f t="shared" ref="C14:D14" si="1">SUM(C12:C13)</f>
        <v>38128</v>
      </c>
      <c r="D14" s="42">
        <f t="shared" si="1"/>
        <v>26548</v>
      </c>
      <c r="F14" s="138"/>
      <c r="G14" s="138"/>
    </row>
    <row r="15" spans="1:7" s="5" customFormat="1" ht="16.5" thickTop="1" thickBot="1" x14ac:dyDescent="0.25">
      <c r="A15" s="7"/>
      <c r="B15" s="84" t="s">
        <v>14</v>
      </c>
      <c r="C15" s="58">
        <v>-41602</v>
      </c>
      <c r="D15" s="43">
        <v>-35597</v>
      </c>
      <c r="F15" s="138"/>
      <c r="G15" s="138"/>
    </row>
    <row r="16" spans="1:7" s="5" customFormat="1" ht="16.5" thickTop="1" thickBot="1" x14ac:dyDescent="0.25">
      <c r="A16" s="7"/>
      <c r="B16" s="81" t="s">
        <v>192</v>
      </c>
      <c r="C16" s="42">
        <f t="shared" ref="C16:D16" si="2">SUM(C14:C15)</f>
        <v>-3474</v>
      </c>
      <c r="D16" s="42">
        <f t="shared" si="2"/>
        <v>-9049</v>
      </c>
      <c r="F16" s="138"/>
      <c r="G16" s="138"/>
    </row>
    <row r="17" spans="1:7" s="5" customFormat="1" ht="16.5" thickTop="1" thickBot="1" x14ac:dyDescent="0.25">
      <c r="A17" s="10"/>
      <c r="B17" s="84" t="s">
        <v>158</v>
      </c>
      <c r="C17" s="58">
        <v>3947</v>
      </c>
      <c r="D17" s="43">
        <v>88</v>
      </c>
      <c r="F17" s="138"/>
      <c r="G17" s="138"/>
    </row>
    <row r="18" spans="1:7" s="5" customFormat="1" ht="16.5" hidden="1" thickTop="1" thickBot="1" x14ac:dyDescent="0.25">
      <c r="A18" s="10"/>
      <c r="B18" s="84" t="s">
        <v>173</v>
      </c>
      <c r="C18" s="58">
        <v>0</v>
      </c>
      <c r="D18" s="43">
        <v>0</v>
      </c>
      <c r="F18" s="138"/>
      <c r="G18" s="138"/>
    </row>
    <row r="19" spans="1:7" s="5" customFormat="1" ht="16.5" thickTop="1" thickBot="1" x14ac:dyDescent="0.25">
      <c r="A19" s="6"/>
      <c r="B19" s="84" t="s">
        <v>39</v>
      </c>
      <c r="C19" s="58">
        <v>-677</v>
      </c>
      <c r="D19" s="100">
        <v>-231</v>
      </c>
      <c r="F19" s="138"/>
      <c r="G19" s="138"/>
    </row>
    <row r="20" spans="1:7" s="5" customFormat="1" ht="16.5" thickTop="1" thickBot="1" x14ac:dyDescent="0.25">
      <c r="A20" s="7"/>
      <c r="B20" s="84" t="s">
        <v>40</v>
      </c>
      <c r="C20" s="58">
        <v>-161</v>
      </c>
      <c r="D20" s="100">
        <v>0</v>
      </c>
      <c r="F20" s="138"/>
      <c r="G20" s="138"/>
    </row>
    <row r="21" spans="1:7" s="5" customFormat="1" ht="16.5" thickTop="1" thickBot="1" x14ac:dyDescent="0.25">
      <c r="A21" s="7"/>
      <c r="B21" s="81" t="s">
        <v>191</v>
      </c>
      <c r="C21" s="42">
        <f t="shared" ref="C21:D21" si="3">SUM(C16:C20)</f>
        <v>-365</v>
      </c>
      <c r="D21" s="42">
        <f t="shared" si="3"/>
        <v>-9192</v>
      </c>
      <c r="F21" s="138"/>
      <c r="G21" s="138"/>
    </row>
    <row r="22" spans="1:7" s="5" customFormat="1" ht="16.5" hidden="1" thickTop="1" thickBot="1" x14ac:dyDescent="0.25">
      <c r="A22" s="11"/>
      <c r="B22" s="84" t="s">
        <v>150</v>
      </c>
      <c r="C22" s="100">
        <v>0</v>
      </c>
      <c r="D22" s="100">
        <v>0</v>
      </c>
      <c r="F22" s="138"/>
      <c r="G22" s="138"/>
    </row>
    <row r="23" spans="1:7" s="5" customFormat="1" ht="16.5" thickTop="1" thickBot="1" x14ac:dyDescent="0.25">
      <c r="A23" s="7"/>
      <c r="B23" s="84" t="s">
        <v>7</v>
      </c>
      <c r="C23" s="58">
        <v>392</v>
      </c>
      <c r="D23" s="100">
        <v>336</v>
      </c>
      <c r="F23" s="138"/>
      <c r="G23" s="138"/>
    </row>
    <row r="24" spans="1:7" s="5" customFormat="1" ht="16.5" thickTop="1" thickBot="1" x14ac:dyDescent="0.25">
      <c r="A24" s="7"/>
      <c r="B24" s="84" t="s">
        <v>41</v>
      </c>
      <c r="C24" s="58">
        <v>-12184</v>
      </c>
      <c r="D24" s="100">
        <v>-6487</v>
      </c>
      <c r="F24" s="138"/>
      <c r="G24" s="138"/>
    </row>
    <row r="25" spans="1:7" s="5" customFormat="1" ht="16.5" thickTop="1" thickBot="1" x14ac:dyDescent="0.25">
      <c r="A25" s="7"/>
      <c r="B25" s="84" t="s">
        <v>42</v>
      </c>
      <c r="C25" s="58">
        <v>0</v>
      </c>
      <c r="D25" s="100">
        <v>-167</v>
      </c>
      <c r="F25" s="138"/>
      <c r="G25" s="138"/>
    </row>
    <row r="26" spans="1:7" s="5" customFormat="1" ht="16.5" thickTop="1" thickBot="1" x14ac:dyDescent="0.25">
      <c r="A26" s="7"/>
      <c r="B26" s="81" t="s">
        <v>190</v>
      </c>
      <c r="C26" s="42">
        <f t="shared" ref="C26:D26" si="4">SUM(C21:C25)</f>
        <v>-12157</v>
      </c>
      <c r="D26" s="42">
        <f t="shared" si="4"/>
        <v>-15510</v>
      </c>
      <c r="F26" s="138"/>
      <c r="G26" s="138"/>
    </row>
    <row r="27" spans="1:7" s="5" customFormat="1" ht="16.5" thickTop="1" thickBot="1" x14ac:dyDescent="0.25">
      <c r="A27" s="7"/>
      <c r="B27" s="84" t="s">
        <v>8</v>
      </c>
      <c r="C27" s="58">
        <v>996</v>
      </c>
      <c r="D27" s="100">
        <v>2066</v>
      </c>
      <c r="F27" s="138"/>
      <c r="G27" s="138"/>
    </row>
    <row r="28" spans="1:7" s="5" customFormat="1" ht="16.5" thickTop="1" thickBot="1" x14ac:dyDescent="0.25">
      <c r="A28" s="7"/>
      <c r="B28" s="81" t="s">
        <v>189</v>
      </c>
      <c r="C28" s="42">
        <f t="shared" ref="C28:D28" si="5">SUM(C26:C27)</f>
        <v>-11161</v>
      </c>
      <c r="D28" s="42">
        <f t="shared" si="5"/>
        <v>-13444</v>
      </c>
      <c r="F28" s="138"/>
      <c r="G28" s="138"/>
    </row>
    <row r="29" spans="1:7" s="5" customFormat="1" ht="16.5" thickTop="1" thickBot="1" x14ac:dyDescent="0.25">
      <c r="A29" s="7"/>
      <c r="B29" s="84" t="s">
        <v>139</v>
      </c>
      <c r="C29" s="58">
        <v>-11154</v>
      </c>
      <c r="D29" s="101">
        <v>-13436.995827999999</v>
      </c>
      <c r="F29" s="138"/>
      <c r="G29" s="138"/>
    </row>
    <row r="30" spans="1:7" s="5" customFormat="1" ht="16.5" thickTop="1" thickBot="1" x14ac:dyDescent="0.25">
      <c r="A30" s="7"/>
      <c r="B30" s="84" t="s">
        <v>140</v>
      </c>
      <c r="C30" s="58">
        <v>-7</v>
      </c>
      <c r="D30" s="100">
        <v>-7</v>
      </c>
      <c r="F30" s="138"/>
      <c r="G30" s="138"/>
    </row>
    <row r="31" spans="1:7" s="5" customFormat="1" ht="16.5" thickTop="1" thickBot="1" x14ac:dyDescent="0.25">
      <c r="A31" s="7"/>
      <c r="B31" s="85"/>
      <c r="C31" s="86"/>
      <c r="D31" s="86"/>
      <c r="F31" s="138"/>
      <c r="G31" s="138"/>
    </row>
    <row r="32" spans="1:7" s="5" customFormat="1" ht="16.5" thickTop="1" thickBot="1" x14ac:dyDescent="0.25">
      <c r="A32" s="7"/>
      <c r="B32" s="81" t="s">
        <v>193</v>
      </c>
      <c r="C32" s="86"/>
      <c r="D32" s="86"/>
      <c r="F32" s="138"/>
      <c r="G32" s="138"/>
    </row>
    <row r="33" spans="1:7" s="5" customFormat="1" ht="15.75" thickTop="1" x14ac:dyDescent="0.2">
      <c r="A33" s="7"/>
      <c r="B33" s="87" t="s">
        <v>194</v>
      </c>
      <c r="C33" s="88">
        <f t="shared" ref="C33:D33" si="6">C29*1000/46077008</f>
        <v>-0.24207300960166511</v>
      </c>
      <c r="D33" s="88">
        <f t="shared" si="6"/>
        <v>-0.29162040703684577</v>
      </c>
      <c r="F33" s="138"/>
      <c r="G33" s="138"/>
    </row>
    <row r="34" spans="1:7" s="5" customFormat="1" x14ac:dyDescent="0.2">
      <c r="A34" s="7"/>
      <c r="B34" s="8"/>
      <c r="F34" s="128"/>
      <c r="G34" s="122"/>
    </row>
    <row r="35" spans="1:7" s="5" customFormat="1" ht="18" x14ac:dyDescent="0.25">
      <c r="A35" s="7"/>
      <c r="B35" s="14" t="s">
        <v>167</v>
      </c>
      <c r="F35" s="128"/>
      <c r="G35" s="122"/>
    </row>
    <row r="36" spans="1:7" s="5" customFormat="1" ht="46.5" customHeight="1" thickBot="1" x14ac:dyDescent="0.25">
      <c r="A36" s="7"/>
      <c r="B36" s="82"/>
      <c r="C36" s="25" t="str">
        <f t="shared" ref="C36:D36" si="7">C4</f>
        <v>I kwartał 2017</v>
      </c>
      <c r="D36" s="164" t="str">
        <f t="shared" si="7"/>
        <v>I kwartał 2016</v>
      </c>
      <c r="F36" s="128"/>
      <c r="G36" s="122"/>
    </row>
    <row r="37" spans="1:7" s="5" customFormat="1" ht="16.5" thickTop="1" thickBot="1" x14ac:dyDescent="0.25">
      <c r="A37" s="7"/>
      <c r="B37" s="83" t="s">
        <v>189</v>
      </c>
      <c r="C37" s="42">
        <f t="shared" ref="C37:D37" si="8">C28</f>
        <v>-11161</v>
      </c>
      <c r="D37" s="42">
        <f t="shared" si="8"/>
        <v>-13444</v>
      </c>
      <c r="F37" s="138"/>
      <c r="G37" s="138"/>
    </row>
    <row r="38" spans="1:7" s="5" customFormat="1" ht="16.5" thickTop="1" thickBot="1" x14ac:dyDescent="0.25">
      <c r="A38" s="6"/>
      <c r="B38" s="102"/>
      <c r="C38" s="43"/>
      <c r="D38" s="43"/>
      <c r="F38" s="138"/>
      <c r="G38" s="138"/>
    </row>
    <row r="39" spans="1:7" s="5" customFormat="1" ht="16.5" thickTop="1" thickBot="1" x14ac:dyDescent="0.25">
      <c r="A39" s="7"/>
      <c r="B39" s="83" t="s">
        <v>160</v>
      </c>
      <c r="C39" s="43"/>
      <c r="D39" s="43"/>
      <c r="F39" s="138"/>
      <c r="G39" s="138"/>
    </row>
    <row r="40" spans="1:7" s="5" customFormat="1" ht="16.5" thickTop="1" thickBot="1" x14ac:dyDescent="0.25">
      <c r="A40" s="7"/>
      <c r="B40" s="84" t="s">
        <v>236</v>
      </c>
      <c r="C40" s="58"/>
      <c r="D40" s="43">
        <v>62</v>
      </c>
      <c r="F40" s="138"/>
      <c r="G40" s="138"/>
    </row>
    <row r="41" spans="1:7" s="5" customFormat="1" ht="16.5" thickTop="1" thickBot="1" x14ac:dyDescent="0.25">
      <c r="A41" s="7"/>
      <c r="B41" s="84" t="s">
        <v>161</v>
      </c>
      <c r="C41" s="58">
        <v>-22</v>
      </c>
      <c r="D41" s="43">
        <v>-12</v>
      </c>
      <c r="F41" s="138"/>
      <c r="G41" s="138"/>
    </row>
    <row r="42" spans="1:7" s="5" customFormat="1" ht="16.5" thickTop="1" thickBot="1" x14ac:dyDescent="0.25">
      <c r="A42" s="7"/>
      <c r="B42" s="83" t="s">
        <v>162</v>
      </c>
      <c r="C42" s="43"/>
      <c r="D42" s="43"/>
      <c r="F42" s="138"/>
      <c r="G42" s="138"/>
    </row>
    <row r="43" spans="1:7" s="5" customFormat="1" ht="16.5" thickTop="1" thickBot="1" x14ac:dyDescent="0.25">
      <c r="A43" s="7"/>
      <c r="B43" s="84" t="s">
        <v>171</v>
      </c>
      <c r="C43" s="58">
        <v>-25245</v>
      </c>
      <c r="D43" s="43">
        <v>635</v>
      </c>
      <c r="F43" s="138"/>
      <c r="G43" s="138"/>
    </row>
    <row r="44" spans="1:7" ht="25.5" thickTop="1" thickBot="1" x14ac:dyDescent="0.25">
      <c r="B44" s="84" t="s">
        <v>163</v>
      </c>
      <c r="C44" s="58">
        <v>-82</v>
      </c>
      <c r="D44" s="43">
        <v>-502</v>
      </c>
      <c r="E44" s="5"/>
      <c r="F44" s="138"/>
      <c r="G44" s="138"/>
    </row>
    <row r="45" spans="1:7" ht="16.5" thickTop="1" thickBot="1" x14ac:dyDescent="0.25">
      <c r="B45" s="84" t="s">
        <v>168</v>
      </c>
      <c r="C45" s="43">
        <v>15</v>
      </c>
      <c r="D45" s="43">
        <v>95</v>
      </c>
      <c r="E45" s="5"/>
      <c r="F45" s="138"/>
      <c r="G45" s="138"/>
    </row>
    <row r="46" spans="1:7" ht="16.5" thickTop="1" thickBot="1" x14ac:dyDescent="0.25">
      <c r="B46" s="83" t="s">
        <v>177</v>
      </c>
      <c r="C46" s="42">
        <f t="shared" ref="C46:D46" si="9">SUM(C40:C45)</f>
        <v>-25334</v>
      </c>
      <c r="D46" s="42">
        <f t="shared" si="9"/>
        <v>278</v>
      </c>
      <c r="E46" s="5"/>
      <c r="F46" s="138"/>
      <c r="G46" s="138"/>
    </row>
    <row r="47" spans="1:7" ht="16.5" thickTop="1" thickBot="1" x14ac:dyDescent="0.25">
      <c r="B47" s="83" t="s">
        <v>237</v>
      </c>
      <c r="C47" s="42">
        <f t="shared" ref="C47:D47" si="10">C37+C46</f>
        <v>-36495</v>
      </c>
      <c r="D47" s="42">
        <f t="shared" si="10"/>
        <v>-13166</v>
      </c>
      <c r="E47" s="5"/>
      <c r="F47" s="138"/>
      <c r="G47" s="138"/>
    </row>
    <row r="48" spans="1:7" ht="16.5" thickTop="1" thickBot="1" x14ac:dyDescent="0.25">
      <c r="B48" s="97"/>
      <c r="C48" s="43"/>
      <c r="D48" s="43"/>
      <c r="E48" s="5"/>
      <c r="F48" s="128"/>
      <c r="G48" s="122"/>
    </row>
    <row r="49" spans="2:7" ht="16.5" thickTop="1" thickBot="1" x14ac:dyDescent="0.25">
      <c r="B49" s="83" t="s">
        <v>164</v>
      </c>
      <c r="C49" s="43"/>
      <c r="D49" s="43"/>
      <c r="E49" s="5"/>
      <c r="F49" s="128"/>
      <c r="G49" s="122"/>
    </row>
    <row r="50" spans="2:7" ht="16.5" thickTop="1" thickBot="1" x14ac:dyDescent="0.25">
      <c r="B50" s="84" t="s">
        <v>165</v>
      </c>
      <c r="C50" s="58">
        <v>-36481</v>
      </c>
      <c r="D50" s="43">
        <v>-13158.995827999999</v>
      </c>
      <c r="E50" s="5"/>
      <c r="F50" s="138"/>
      <c r="G50" s="138"/>
    </row>
    <row r="51" spans="2:7" ht="16.5" thickTop="1" thickBot="1" x14ac:dyDescent="0.25">
      <c r="B51" s="84" t="s">
        <v>166</v>
      </c>
      <c r="C51" s="58">
        <v>-14</v>
      </c>
      <c r="D51" s="43">
        <v>-7</v>
      </c>
      <c r="E51" s="5"/>
      <c r="F51" s="138"/>
      <c r="G51" s="138"/>
    </row>
    <row r="52" spans="2:7" ht="16.5" thickTop="1" thickBot="1" x14ac:dyDescent="0.25">
      <c r="B52" s="98"/>
      <c r="C52" s="42">
        <f t="shared" ref="C52:D52" si="11">C50+C51</f>
        <v>-36495</v>
      </c>
      <c r="D52" s="42">
        <f t="shared" si="11"/>
        <v>-13165.995827999999</v>
      </c>
      <c r="E52" s="5"/>
      <c r="F52" s="138"/>
      <c r="G52" s="138"/>
    </row>
    <row r="53" spans="2:7" ht="16.5" thickTop="1" thickBot="1" x14ac:dyDescent="0.25">
      <c r="C53" s="43"/>
      <c r="D53" s="43"/>
    </row>
    <row r="54" spans="2:7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0"/>
  <sheetViews>
    <sheetView zoomScaleNormal="100"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16384" width="10.875" style="2"/>
  </cols>
  <sheetData>
    <row r="1" spans="1:9" ht="15.75" x14ac:dyDescent="0.25">
      <c r="A1" s="9" t="s">
        <v>9</v>
      </c>
    </row>
    <row r="2" spans="1:9" ht="15.75" x14ac:dyDescent="0.25">
      <c r="A2" s="9"/>
    </row>
    <row r="3" spans="1:9" ht="18.75" thickBot="1" x14ac:dyDescent="0.3">
      <c r="B3" s="14" t="s">
        <v>56</v>
      </c>
    </row>
    <row r="4" spans="1:9" s="5" customFormat="1" ht="16.5" thickTop="1" thickBot="1" x14ac:dyDescent="0.25">
      <c r="A4" s="11"/>
      <c r="B4" s="190" t="s">
        <v>153</v>
      </c>
      <c r="C4" s="192" t="s">
        <v>44</v>
      </c>
      <c r="D4" s="193"/>
      <c r="E4" s="193"/>
    </row>
    <row r="5" spans="1:9" s="5" customFormat="1" ht="16.5" thickTop="1" thickBot="1" x14ac:dyDescent="0.25">
      <c r="A5" s="11"/>
      <c r="B5" s="191"/>
      <c r="C5" s="131">
        <v>42825</v>
      </c>
      <c r="D5" s="131">
        <v>42735</v>
      </c>
      <c r="E5" s="131">
        <v>42460</v>
      </c>
    </row>
    <row r="6" spans="1:9" s="5" customFormat="1" ht="16.5" thickTop="1" thickBot="1" x14ac:dyDescent="0.25">
      <c r="A6" s="10"/>
      <c r="B6" s="32" t="s">
        <v>0</v>
      </c>
      <c r="C6" s="42">
        <f>SUM(C7:C14)-C10</f>
        <v>2437633</v>
      </c>
      <c r="D6" s="42">
        <f>SUM(D7:D14)-D10</f>
        <v>2193359</v>
      </c>
      <c r="E6" s="42">
        <f>SUM(E7:E14)-E10</f>
        <v>2194010</v>
      </c>
      <c r="G6" s="128"/>
      <c r="H6" s="128"/>
      <c r="I6" s="128"/>
    </row>
    <row r="7" spans="1:9" s="5" customFormat="1" ht="16.5" thickTop="1" thickBot="1" x14ac:dyDescent="0.25">
      <c r="A7" s="11"/>
      <c r="B7" s="12" t="s">
        <v>1</v>
      </c>
      <c r="C7" s="73">
        <v>2276362</v>
      </c>
      <c r="D7" s="73">
        <v>2037338</v>
      </c>
      <c r="E7" s="73">
        <v>2028060</v>
      </c>
      <c r="G7" s="128"/>
      <c r="H7" s="128"/>
      <c r="I7" s="128"/>
    </row>
    <row r="8" spans="1:9" s="5" customFormat="1" ht="16.5" thickTop="1" thickBot="1" x14ac:dyDescent="0.25">
      <c r="A8" s="11"/>
      <c r="B8" s="12" t="s">
        <v>48</v>
      </c>
      <c r="C8" s="73">
        <v>8937</v>
      </c>
      <c r="D8" s="73">
        <v>8720</v>
      </c>
      <c r="E8" s="73">
        <v>10184</v>
      </c>
      <c r="G8" s="128"/>
      <c r="H8" s="128"/>
      <c r="I8" s="128"/>
    </row>
    <row r="9" spans="1:9" s="5" customFormat="1" ht="16.5" thickTop="1" thickBot="1" x14ac:dyDescent="0.25">
      <c r="A9" s="11"/>
      <c r="B9" s="12" t="s">
        <v>45</v>
      </c>
      <c r="C9" s="73">
        <v>112194</v>
      </c>
      <c r="D9" s="73">
        <v>112692</v>
      </c>
      <c r="E9" s="73">
        <v>113600</v>
      </c>
      <c r="G9" s="128"/>
      <c r="H9" s="128"/>
      <c r="I9" s="128"/>
    </row>
    <row r="10" spans="1:9" s="5" customFormat="1" ht="16.5" thickTop="1" thickBot="1" x14ac:dyDescent="0.25">
      <c r="A10" s="11"/>
      <c r="B10" s="12" t="s">
        <v>46</v>
      </c>
      <c r="C10" s="73">
        <v>107252</v>
      </c>
      <c r="D10" s="73">
        <v>107252</v>
      </c>
      <c r="E10" s="101">
        <v>107252</v>
      </c>
      <c r="G10" s="128"/>
      <c r="H10" s="128"/>
      <c r="I10" s="128"/>
    </row>
    <row r="11" spans="1:9" s="5" customFormat="1" ht="16.5" thickTop="1" thickBot="1" x14ac:dyDescent="0.25">
      <c r="A11" s="11"/>
      <c r="B11" s="12" t="s">
        <v>138</v>
      </c>
      <c r="C11" s="73">
        <v>0</v>
      </c>
      <c r="D11" s="73">
        <v>0</v>
      </c>
      <c r="E11" s="101">
        <v>9977</v>
      </c>
      <c r="G11" s="128"/>
      <c r="H11" s="128"/>
      <c r="I11" s="128"/>
    </row>
    <row r="12" spans="1:9" s="5" customFormat="1" ht="16.5" thickTop="1" thickBot="1" x14ac:dyDescent="0.25">
      <c r="A12" s="10"/>
      <c r="B12" s="12" t="s">
        <v>47</v>
      </c>
      <c r="C12" s="73">
        <v>19649</v>
      </c>
      <c r="D12" s="73">
        <v>15510</v>
      </c>
      <c r="E12" s="101">
        <v>7888</v>
      </c>
      <c r="G12" s="128"/>
      <c r="H12" s="128"/>
      <c r="I12" s="128"/>
    </row>
    <row r="13" spans="1:9" s="5" customFormat="1" ht="16.5" thickTop="1" thickBot="1" x14ac:dyDescent="0.25">
      <c r="A13" s="11"/>
      <c r="B13" s="12" t="s">
        <v>10</v>
      </c>
      <c r="C13" s="73">
        <v>19642</v>
      </c>
      <c r="D13" s="73">
        <v>18206</v>
      </c>
      <c r="E13" s="73">
        <v>23448</v>
      </c>
      <c r="G13" s="128"/>
      <c r="H13" s="128"/>
      <c r="I13" s="128"/>
    </row>
    <row r="14" spans="1:9" s="5" customFormat="1" ht="16.5" thickTop="1" thickBot="1" x14ac:dyDescent="0.25">
      <c r="A14" s="11"/>
      <c r="B14" s="12" t="s">
        <v>202</v>
      </c>
      <c r="C14" s="73">
        <v>849</v>
      </c>
      <c r="D14" s="73">
        <v>893</v>
      </c>
      <c r="E14" s="73">
        <v>853</v>
      </c>
      <c r="G14" s="128"/>
      <c r="H14" s="128"/>
      <c r="I14" s="128"/>
    </row>
    <row r="15" spans="1:9" s="5" customFormat="1" ht="16.5" thickTop="1" thickBot="1" x14ac:dyDescent="0.25">
      <c r="A15" s="11"/>
      <c r="B15" s="36" t="s">
        <v>2</v>
      </c>
      <c r="C15" s="42">
        <f>SUM(C16:C22)</f>
        <v>371747</v>
      </c>
      <c r="D15" s="42">
        <f>SUM(D16:D22)</f>
        <v>643145</v>
      </c>
      <c r="E15" s="42">
        <f>SUM(E16:E22)</f>
        <v>262408</v>
      </c>
      <c r="G15" s="128"/>
      <c r="H15" s="128"/>
      <c r="I15" s="128"/>
    </row>
    <row r="16" spans="1:9" s="5" customFormat="1" ht="16.5" thickTop="1" thickBot="1" x14ac:dyDescent="0.25">
      <c r="A16" s="11"/>
      <c r="B16" s="12" t="s">
        <v>3</v>
      </c>
      <c r="C16" s="73">
        <v>6352</v>
      </c>
      <c r="D16" s="73">
        <v>7167</v>
      </c>
      <c r="E16" s="73">
        <v>6300</v>
      </c>
      <c r="G16" s="128"/>
      <c r="H16" s="128"/>
      <c r="I16" s="128"/>
    </row>
    <row r="17" spans="1:9" s="5" customFormat="1" ht="16.5" thickTop="1" thickBot="1" x14ac:dyDescent="0.25">
      <c r="A17" s="11"/>
      <c r="B17" s="12" t="s">
        <v>49</v>
      </c>
      <c r="C17" s="73">
        <v>51732</v>
      </c>
      <c r="D17" s="73">
        <v>58953</v>
      </c>
      <c r="E17" s="73">
        <v>48883</v>
      </c>
      <c r="G17" s="128"/>
      <c r="H17" s="128"/>
      <c r="I17" s="128"/>
    </row>
    <row r="18" spans="1:9" s="5" customFormat="1" ht="16.5" thickTop="1" thickBot="1" x14ac:dyDescent="0.25">
      <c r="A18" s="11"/>
      <c r="B18" s="12" t="s">
        <v>50</v>
      </c>
      <c r="C18" s="73">
        <v>4482</v>
      </c>
      <c r="D18" s="73">
        <v>3079</v>
      </c>
      <c r="E18" s="73">
        <v>1656</v>
      </c>
      <c r="G18" s="128"/>
      <c r="H18" s="128"/>
      <c r="I18" s="128"/>
    </row>
    <row r="19" spans="1:9" s="5" customFormat="1" ht="16.5" thickTop="1" thickBot="1" x14ac:dyDescent="0.25">
      <c r="A19" s="11"/>
      <c r="B19" s="12" t="s">
        <v>51</v>
      </c>
      <c r="C19" s="73">
        <v>60682</v>
      </c>
      <c r="D19" s="73">
        <v>33152</v>
      </c>
      <c r="E19" s="73">
        <v>45877</v>
      </c>
      <c r="G19" s="128"/>
      <c r="H19" s="128"/>
      <c r="I19" s="128"/>
    </row>
    <row r="20" spans="1:9" s="5" customFormat="1" ht="16.5" hidden="1" thickTop="1" thickBot="1" x14ac:dyDescent="0.25">
      <c r="A20" s="11"/>
      <c r="B20" s="12" t="s">
        <v>52</v>
      </c>
      <c r="C20" s="73">
        <v>0</v>
      </c>
      <c r="D20" s="73">
        <v>0</v>
      </c>
      <c r="E20" s="73">
        <v>0</v>
      </c>
      <c r="G20" s="128"/>
      <c r="H20" s="128"/>
      <c r="I20" s="128"/>
    </row>
    <row r="21" spans="1:9" s="5" customFormat="1" ht="16.5" hidden="1" thickTop="1" thickBot="1" x14ac:dyDescent="0.25">
      <c r="A21" s="11"/>
      <c r="B21" s="12" t="s">
        <v>203</v>
      </c>
      <c r="C21" s="73">
        <v>0</v>
      </c>
      <c r="D21" s="73">
        <v>0</v>
      </c>
      <c r="E21" s="73">
        <v>0</v>
      </c>
      <c r="G21" s="128"/>
      <c r="H21" s="128"/>
      <c r="I21" s="128"/>
    </row>
    <row r="22" spans="1:9" s="5" customFormat="1" ht="16.5" thickTop="1" thickBot="1" x14ac:dyDescent="0.25">
      <c r="A22" s="11"/>
      <c r="B22" s="12" t="s">
        <v>53</v>
      </c>
      <c r="C22" s="73">
        <v>248499</v>
      </c>
      <c r="D22" s="73">
        <v>540794</v>
      </c>
      <c r="E22" s="73">
        <v>159692</v>
      </c>
      <c r="G22" s="128"/>
      <c r="H22" s="128"/>
      <c r="I22" s="128"/>
    </row>
    <row r="23" spans="1:9" s="5" customFormat="1" ht="16.5" thickTop="1" thickBot="1" x14ac:dyDescent="0.25">
      <c r="A23" s="11"/>
      <c r="B23" s="36" t="s">
        <v>54</v>
      </c>
      <c r="C23" s="42">
        <v>1193</v>
      </c>
      <c r="D23" s="42">
        <v>23631</v>
      </c>
      <c r="E23" s="42">
        <v>22813</v>
      </c>
      <c r="G23" s="128"/>
      <c r="H23" s="128"/>
      <c r="I23" s="128"/>
    </row>
    <row r="24" spans="1:9" s="5" customFormat="1" ht="16.5" thickTop="1" thickBot="1" x14ac:dyDescent="0.25">
      <c r="A24" s="11"/>
      <c r="B24" s="36" t="s">
        <v>55</v>
      </c>
      <c r="C24" s="42">
        <f>C6+C15+C23</f>
        <v>2810573</v>
      </c>
      <c r="D24" s="42">
        <f>D6+D15+D23</f>
        <v>2860135</v>
      </c>
      <c r="E24" s="42">
        <f>E6+E15+E23</f>
        <v>2479231</v>
      </c>
      <c r="G24" s="128"/>
      <c r="H24" s="128"/>
      <c r="I24" s="128"/>
    </row>
    <row r="25" spans="1:9" s="5" customFormat="1" ht="16.5" thickTop="1" thickBot="1" x14ac:dyDescent="0.25">
      <c r="A25" s="11"/>
      <c r="B25" s="75"/>
      <c r="C25" s="76"/>
      <c r="D25" s="77"/>
      <c r="E25" s="76"/>
      <c r="G25" s="128"/>
    </row>
    <row r="26" spans="1:9" s="5" customFormat="1" ht="16.5" thickTop="1" thickBot="1" x14ac:dyDescent="0.25">
      <c r="A26" s="11"/>
      <c r="B26" s="190" t="s">
        <v>154</v>
      </c>
      <c r="C26" s="192" t="s">
        <v>44</v>
      </c>
      <c r="D26" s="193"/>
      <c r="E26" s="193"/>
      <c r="G26" s="128"/>
    </row>
    <row r="27" spans="1:9" s="5" customFormat="1" ht="16.5" thickTop="1" thickBot="1" x14ac:dyDescent="0.25">
      <c r="A27" s="11"/>
      <c r="B27" s="191"/>
      <c r="C27" s="131">
        <f t="shared" ref="C27:E27" si="0">C5</f>
        <v>42825</v>
      </c>
      <c r="D27" s="131">
        <f t="shared" si="0"/>
        <v>42735</v>
      </c>
      <c r="E27" s="131">
        <f t="shared" si="0"/>
        <v>42460</v>
      </c>
      <c r="G27" s="128"/>
    </row>
    <row r="28" spans="1:9" s="5" customFormat="1" ht="16.5" thickTop="1" thickBot="1" x14ac:dyDescent="0.25">
      <c r="A28" s="11"/>
      <c r="B28" s="32" t="s">
        <v>57</v>
      </c>
      <c r="C28" s="42">
        <f>+C29+C34</f>
        <v>1914181</v>
      </c>
      <c r="D28" s="42">
        <f>+D29+D34</f>
        <v>1950676</v>
      </c>
      <c r="E28" s="42">
        <f>+E29+E34</f>
        <v>1784124</v>
      </c>
      <c r="G28" s="128"/>
      <c r="H28" s="128"/>
      <c r="I28" s="128"/>
    </row>
    <row r="29" spans="1:9" s="5" customFormat="1" ht="16.5" thickTop="1" thickBot="1" x14ac:dyDescent="0.25">
      <c r="A29" s="11"/>
      <c r="B29" s="36" t="s">
        <v>58</v>
      </c>
      <c r="C29" s="42">
        <f>SUM(C30:C33)</f>
        <v>1914033</v>
      </c>
      <c r="D29" s="42">
        <f>SUM(D30:D33)</f>
        <v>1950514</v>
      </c>
      <c r="E29" s="42">
        <f>SUM(E30:E33)</f>
        <v>1783998</v>
      </c>
      <c r="G29" s="128"/>
      <c r="H29" s="128"/>
      <c r="I29" s="128"/>
    </row>
    <row r="30" spans="1:9" s="5" customFormat="1" ht="16.5" thickTop="1" thickBot="1" x14ac:dyDescent="0.25">
      <c r="A30" s="11"/>
      <c r="B30" s="12" t="s">
        <v>59</v>
      </c>
      <c r="C30" s="78">
        <v>517754</v>
      </c>
      <c r="D30" s="78">
        <v>517754</v>
      </c>
      <c r="E30" s="78">
        <v>517754</v>
      </c>
      <c r="G30" s="128"/>
      <c r="H30" s="128"/>
      <c r="I30" s="128"/>
    </row>
    <row r="31" spans="1:9" s="5" customFormat="1" ht="16.5" thickTop="1" thickBot="1" x14ac:dyDescent="0.25">
      <c r="A31" s="11"/>
      <c r="B31" s="12" t="s">
        <v>60</v>
      </c>
      <c r="C31" s="78">
        <v>133171</v>
      </c>
      <c r="D31" s="78">
        <v>133238</v>
      </c>
      <c r="E31" s="78">
        <v>132282</v>
      </c>
      <c r="G31" s="128"/>
      <c r="H31" s="128"/>
      <c r="I31" s="128"/>
    </row>
    <row r="32" spans="1:9" s="5" customFormat="1" ht="16.5" thickTop="1" thickBot="1" x14ac:dyDescent="0.25">
      <c r="A32" s="10"/>
      <c r="B32" s="12" t="s">
        <v>61</v>
      </c>
      <c r="C32" s="78">
        <v>1270937</v>
      </c>
      <c r="D32" s="78">
        <v>1282113</v>
      </c>
      <c r="E32" s="78">
        <v>1130514</v>
      </c>
      <c r="G32" s="128"/>
      <c r="H32" s="128"/>
      <c r="I32" s="128"/>
    </row>
    <row r="33" spans="1:9" s="5" customFormat="1" ht="16.5" thickTop="1" thickBot="1" x14ac:dyDescent="0.25">
      <c r="A33" s="11"/>
      <c r="B33" s="12" t="s">
        <v>62</v>
      </c>
      <c r="C33" s="78">
        <v>-7829</v>
      </c>
      <c r="D33" s="78">
        <v>17409</v>
      </c>
      <c r="E33" s="79">
        <v>3448</v>
      </c>
      <c r="G33" s="128"/>
      <c r="H33" s="128"/>
      <c r="I33" s="128"/>
    </row>
    <row r="34" spans="1:9" s="5" customFormat="1" ht="16.5" thickTop="1" thickBot="1" x14ac:dyDescent="0.25">
      <c r="A34" s="11"/>
      <c r="B34" s="36" t="s">
        <v>63</v>
      </c>
      <c r="C34" s="42">
        <v>148</v>
      </c>
      <c r="D34" s="42">
        <v>162</v>
      </c>
      <c r="E34" s="42">
        <v>126</v>
      </c>
      <c r="G34" s="128"/>
      <c r="H34" s="128"/>
      <c r="I34" s="128"/>
    </row>
    <row r="35" spans="1:9" s="5" customFormat="1" ht="16.5" thickTop="1" thickBot="1" x14ac:dyDescent="0.25">
      <c r="A35" s="11"/>
      <c r="B35" s="36" t="s">
        <v>4</v>
      </c>
      <c r="C35" s="42">
        <f>SUM(C36:C42)</f>
        <v>624261</v>
      </c>
      <c r="D35" s="42">
        <f>SUM(D36:D42)</f>
        <v>624954</v>
      </c>
      <c r="E35" s="42">
        <f>SUM(E36:E42)</f>
        <v>457252</v>
      </c>
      <c r="G35" s="128"/>
      <c r="H35" s="128"/>
      <c r="I35" s="128"/>
    </row>
    <row r="36" spans="1:9" s="5" customFormat="1" ht="16.5" thickTop="1" thickBot="1" x14ac:dyDescent="0.25">
      <c r="A36" s="11"/>
      <c r="B36" s="12" t="s">
        <v>23</v>
      </c>
      <c r="C36" s="78">
        <v>87778</v>
      </c>
      <c r="D36" s="78">
        <v>87656</v>
      </c>
      <c r="E36" s="78">
        <v>122616</v>
      </c>
      <c r="G36" s="128"/>
      <c r="H36" s="128"/>
      <c r="I36" s="128"/>
    </row>
    <row r="37" spans="1:9" s="5" customFormat="1" ht="16.5" thickTop="1" thickBot="1" x14ac:dyDescent="0.25">
      <c r="A37" s="11"/>
      <c r="B37" s="12" t="s">
        <v>155</v>
      </c>
      <c r="C37" s="78">
        <v>502069</v>
      </c>
      <c r="D37" s="78">
        <v>501372</v>
      </c>
      <c r="E37" s="78">
        <v>301338</v>
      </c>
      <c r="G37" s="128"/>
      <c r="H37" s="128"/>
      <c r="I37" s="128"/>
    </row>
    <row r="38" spans="1:9" s="5" customFormat="1" ht="16.5" thickTop="1" thickBot="1" x14ac:dyDescent="0.25">
      <c r="A38" s="11"/>
      <c r="B38" s="12" t="s">
        <v>5</v>
      </c>
      <c r="C38" s="78">
        <v>703</v>
      </c>
      <c r="D38" s="78">
        <v>282</v>
      </c>
      <c r="E38" s="78">
        <v>837</v>
      </c>
      <c r="G38" s="128"/>
      <c r="H38" s="128"/>
      <c r="I38" s="128"/>
    </row>
    <row r="39" spans="1:9" ht="16.5" thickTop="1" thickBot="1" x14ac:dyDescent="0.25">
      <c r="B39" s="12" t="s">
        <v>64</v>
      </c>
      <c r="C39" s="78">
        <v>3926</v>
      </c>
      <c r="D39" s="78">
        <v>4001</v>
      </c>
      <c r="E39" s="78">
        <v>5225</v>
      </c>
      <c r="F39" s="5"/>
      <c r="G39" s="128"/>
      <c r="H39" s="128"/>
      <c r="I39" s="128"/>
    </row>
    <row r="40" spans="1:9" ht="16.5" thickTop="1" thickBot="1" x14ac:dyDescent="0.25">
      <c r="B40" s="12" t="s">
        <v>65</v>
      </c>
      <c r="C40" s="78">
        <v>4970</v>
      </c>
      <c r="D40" s="78">
        <v>5114</v>
      </c>
      <c r="E40" s="103">
        <v>3591</v>
      </c>
      <c r="F40" s="5"/>
      <c r="G40" s="128"/>
      <c r="H40" s="128"/>
      <c r="I40" s="128"/>
    </row>
    <row r="41" spans="1:9" ht="16.5" thickTop="1" thickBot="1" x14ac:dyDescent="0.25">
      <c r="B41" s="12" t="s">
        <v>13</v>
      </c>
      <c r="C41" s="78">
        <v>18335</v>
      </c>
      <c r="D41" s="78">
        <v>19765</v>
      </c>
      <c r="E41" s="103">
        <v>22125</v>
      </c>
      <c r="F41" s="5"/>
      <c r="G41" s="128"/>
      <c r="H41" s="128"/>
      <c r="I41" s="128"/>
    </row>
    <row r="42" spans="1:9" ht="16.5" thickTop="1" thickBot="1" x14ac:dyDescent="0.25">
      <c r="B42" s="12" t="s">
        <v>12</v>
      </c>
      <c r="C42" s="78">
        <v>6480</v>
      </c>
      <c r="D42" s="43">
        <v>6764</v>
      </c>
      <c r="E42" s="43">
        <v>1520</v>
      </c>
      <c r="F42" s="5"/>
      <c r="G42" s="128"/>
      <c r="H42" s="128"/>
      <c r="I42" s="128"/>
    </row>
    <row r="43" spans="1:9" ht="16.5" thickTop="1" thickBot="1" x14ac:dyDescent="0.25">
      <c r="B43" s="36" t="s">
        <v>6</v>
      </c>
      <c r="C43" s="42">
        <f>SUM(C44:C52)</f>
        <v>272131</v>
      </c>
      <c r="D43" s="42">
        <f>SUM(D44:D52)</f>
        <v>284505</v>
      </c>
      <c r="E43" s="42">
        <f>SUM(E44:E52)</f>
        <v>237855</v>
      </c>
      <c r="F43" s="5"/>
      <c r="G43" s="128"/>
      <c r="H43" s="128"/>
      <c r="I43" s="128"/>
    </row>
    <row r="44" spans="1:9" ht="16.5" thickTop="1" thickBot="1" x14ac:dyDescent="0.25">
      <c r="B44" s="12" t="s">
        <v>66</v>
      </c>
      <c r="C44" s="78">
        <v>35289</v>
      </c>
      <c r="D44" s="78">
        <v>35289</v>
      </c>
      <c r="E44" s="78">
        <v>39544</v>
      </c>
      <c r="F44" s="5"/>
      <c r="G44" s="128"/>
      <c r="H44" s="128"/>
      <c r="I44" s="128"/>
    </row>
    <row r="45" spans="1:9" ht="16.5" thickTop="1" thickBot="1" x14ac:dyDescent="0.25">
      <c r="B45" s="12" t="s">
        <v>159</v>
      </c>
      <c r="C45" s="78">
        <v>199</v>
      </c>
      <c r="D45" s="78">
        <v>118</v>
      </c>
      <c r="E45" s="78">
        <v>1297</v>
      </c>
      <c r="F45" s="5"/>
      <c r="G45" s="128"/>
      <c r="H45" s="128"/>
      <c r="I45" s="128"/>
    </row>
    <row r="46" spans="1:9" ht="16.5" thickTop="1" thickBot="1" x14ac:dyDescent="0.25">
      <c r="B46" s="12" t="s">
        <v>67</v>
      </c>
      <c r="C46" s="78">
        <v>108617</v>
      </c>
      <c r="D46" s="78">
        <v>117429</v>
      </c>
      <c r="E46" s="78">
        <v>82235</v>
      </c>
      <c r="F46" s="5"/>
      <c r="G46" s="128"/>
      <c r="H46" s="128"/>
      <c r="I46" s="128"/>
    </row>
    <row r="47" spans="1:9" ht="16.5" thickTop="1" thickBot="1" x14ac:dyDescent="0.25">
      <c r="B47" s="12" t="s">
        <v>68</v>
      </c>
      <c r="C47" s="78">
        <v>8738</v>
      </c>
      <c r="D47" s="78">
        <v>24945</v>
      </c>
      <c r="E47" s="78">
        <v>14435</v>
      </c>
      <c r="F47" s="5"/>
      <c r="G47" s="128"/>
      <c r="H47" s="128"/>
      <c r="I47" s="128"/>
    </row>
    <row r="48" spans="1:9" ht="16.5" thickTop="1" thickBot="1" x14ac:dyDescent="0.25">
      <c r="B48" s="12" t="s">
        <v>69</v>
      </c>
      <c r="C48" s="78">
        <v>1521</v>
      </c>
      <c r="D48" s="78">
        <v>3143</v>
      </c>
      <c r="E48" s="78">
        <v>5725</v>
      </c>
      <c r="F48" s="5"/>
      <c r="G48" s="128"/>
      <c r="H48" s="128"/>
      <c r="I48" s="128"/>
    </row>
    <row r="49" spans="2:9" ht="16.5" thickTop="1" thickBot="1" x14ac:dyDescent="0.25">
      <c r="B49" s="12" t="s">
        <v>64</v>
      </c>
      <c r="C49" s="78">
        <v>33845</v>
      </c>
      <c r="D49" s="78">
        <v>21466</v>
      </c>
      <c r="E49" s="78">
        <v>35334</v>
      </c>
      <c r="F49" s="5"/>
      <c r="G49" s="128"/>
      <c r="H49" s="128"/>
      <c r="I49" s="128"/>
    </row>
    <row r="50" spans="2:9" ht="16.5" thickTop="1" thickBot="1" x14ac:dyDescent="0.25">
      <c r="B50" s="12" t="s">
        <v>70</v>
      </c>
      <c r="C50" s="78">
        <v>80015</v>
      </c>
      <c r="D50" s="78">
        <v>77673</v>
      </c>
      <c r="E50" s="78">
        <v>55954</v>
      </c>
      <c r="F50" s="5"/>
      <c r="G50" s="128"/>
      <c r="H50" s="128"/>
      <c r="I50" s="128"/>
    </row>
    <row r="51" spans="2:9" ht="16.5" thickTop="1" thickBot="1" x14ac:dyDescent="0.25">
      <c r="B51" s="12" t="s">
        <v>13</v>
      </c>
      <c r="C51" s="78">
        <v>2756</v>
      </c>
      <c r="D51" s="78">
        <v>2983</v>
      </c>
      <c r="E51" s="78">
        <v>2553</v>
      </c>
      <c r="F51" s="5"/>
      <c r="G51" s="128"/>
      <c r="H51" s="128"/>
      <c r="I51" s="128"/>
    </row>
    <row r="52" spans="2:9" ht="16.5" thickTop="1" thickBot="1" x14ac:dyDescent="0.25">
      <c r="B52" s="12" t="s">
        <v>12</v>
      </c>
      <c r="C52" s="78">
        <v>1151</v>
      </c>
      <c r="D52" s="43">
        <v>1459</v>
      </c>
      <c r="E52" s="43">
        <v>778</v>
      </c>
      <c r="F52" s="5"/>
      <c r="G52" s="128"/>
      <c r="H52" s="128"/>
      <c r="I52" s="128"/>
    </row>
    <row r="53" spans="2:9" ht="16.5" hidden="1" thickTop="1" thickBot="1" x14ac:dyDescent="0.25">
      <c r="B53" s="81" t="s">
        <v>151</v>
      </c>
      <c r="C53" s="42">
        <v>0</v>
      </c>
      <c r="D53" s="42">
        <v>0</v>
      </c>
      <c r="E53" s="42">
        <v>0</v>
      </c>
      <c r="F53" s="5"/>
      <c r="G53" s="128"/>
      <c r="H53" s="128"/>
      <c r="I53" s="128"/>
    </row>
    <row r="54" spans="2:9" ht="16.5" thickTop="1" thickBot="1" x14ac:dyDescent="0.25">
      <c r="B54" s="36" t="s">
        <v>71</v>
      </c>
      <c r="C54" s="42">
        <f>C28+C35+C43+C53</f>
        <v>2810573</v>
      </c>
      <c r="D54" s="42">
        <f>D28+D35+D43+D53</f>
        <v>2860135</v>
      </c>
      <c r="E54" s="42">
        <f>E28+E35+E43+E53</f>
        <v>2479231</v>
      </c>
      <c r="F54" s="5"/>
      <c r="G54" s="128"/>
      <c r="H54" s="128"/>
      <c r="I54" s="128"/>
    </row>
    <row r="55" spans="2:9" ht="15.75" thickTop="1" x14ac:dyDescent="0.2">
      <c r="B55" s="24"/>
      <c r="C55" s="140"/>
      <c r="D55" s="140"/>
      <c r="E55" s="140"/>
      <c r="G55" s="129"/>
    </row>
    <row r="56" spans="2:9" x14ac:dyDescent="0.2">
      <c r="D56" s="94"/>
      <c r="G56" s="129"/>
    </row>
    <row r="57" spans="2:9" x14ac:dyDescent="0.2">
      <c r="G57" s="129"/>
    </row>
    <row r="58" spans="2:9" x14ac:dyDescent="0.2">
      <c r="G58" s="129"/>
    </row>
    <row r="59" spans="2:9" x14ac:dyDescent="0.2">
      <c r="G59" s="129"/>
    </row>
    <row r="60" spans="2:9" x14ac:dyDescent="0.2">
      <c r="G60" s="129"/>
    </row>
  </sheetData>
  <mergeCells count="4">
    <mergeCell ref="B26:B27"/>
    <mergeCell ref="B4:B5"/>
    <mergeCell ref="C4:E4"/>
    <mergeCell ref="C26:E26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29"/>
  <sheetViews>
    <sheetView workbookViewId="0"/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9" width="11.25" style="169" bestFit="1" customWidth="1"/>
    <col min="10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88</v>
      </c>
    </row>
    <row r="4" spans="1:19" ht="33.950000000000003" customHeight="1" thickTop="1" thickBot="1" x14ac:dyDescent="0.25">
      <c r="B4" s="199"/>
      <c r="C4" s="201" t="s">
        <v>58</v>
      </c>
      <c r="D4" s="202"/>
      <c r="E4" s="202"/>
      <c r="F4" s="203"/>
      <c r="G4" s="197" t="s">
        <v>63</v>
      </c>
      <c r="H4" s="197" t="s">
        <v>32</v>
      </c>
    </row>
    <row r="5" spans="1:19" ht="63" customHeight="1" thickTop="1" thickBot="1" x14ac:dyDescent="0.25">
      <c r="B5" s="200"/>
      <c r="C5" s="61" t="s">
        <v>59</v>
      </c>
      <c r="D5" s="61" t="s">
        <v>60</v>
      </c>
      <c r="E5" s="61" t="s">
        <v>93</v>
      </c>
      <c r="F5" s="61" t="s">
        <v>146</v>
      </c>
      <c r="G5" s="198"/>
      <c r="H5" s="198"/>
    </row>
    <row r="6" spans="1:19" ht="16.5" thickTop="1" thickBot="1" x14ac:dyDescent="0.25">
      <c r="B6" s="194" t="s">
        <v>204</v>
      </c>
      <c r="C6" s="195"/>
      <c r="D6" s="195"/>
      <c r="E6" s="195"/>
      <c r="F6" s="196"/>
      <c r="G6" s="62"/>
      <c r="H6" s="62"/>
    </row>
    <row r="7" spans="1:19" ht="16.5" thickTop="1" thickBot="1" x14ac:dyDescent="0.25">
      <c r="B7" s="36" t="s">
        <v>187</v>
      </c>
      <c r="C7" s="63">
        <v>517754</v>
      </c>
      <c r="D7" s="63">
        <v>132689</v>
      </c>
      <c r="E7" s="63">
        <v>1129899</v>
      </c>
      <c r="F7" s="63">
        <v>2813</v>
      </c>
      <c r="G7" s="63">
        <v>133</v>
      </c>
      <c r="H7" s="65">
        <f t="shared" ref="H7:H14" si="0">SUM(C7:G7)</f>
        <v>1783288</v>
      </c>
    </row>
    <row r="8" spans="1:19" ht="16.5" thickTop="1" thickBot="1" x14ac:dyDescent="0.25">
      <c r="B8" s="12" t="s">
        <v>89</v>
      </c>
      <c r="C8" s="58">
        <v>0</v>
      </c>
      <c r="D8" s="58">
        <v>0</v>
      </c>
      <c r="E8" s="66">
        <v>207125</v>
      </c>
      <c r="F8" s="66">
        <v>0</v>
      </c>
      <c r="G8" s="66">
        <v>22</v>
      </c>
      <c r="H8" s="67">
        <f t="shared" si="0"/>
        <v>207147</v>
      </c>
    </row>
    <row r="9" spans="1:19" ht="16.5" thickTop="1" thickBot="1" x14ac:dyDescent="0.25">
      <c r="B9" s="183" t="s">
        <v>238</v>
      </c>
      <c r="C9" s="58">
        <v>0</v>
      </c>
      <c r="D9" s="58">
        <v>549</v>
      </c>
      <c r="E9" s="66">
        <v>203</v>
      </c>
      <c r="F9" s="66">
        <v>14596</v>
      </c>
      <c r="G9" s="130">
        <v>7</v>
      </c>
      <c r="H9" s="67">
        <f t="shared" si="0"/>
        <v>15355</v>
      </c>
    </row>
    <row r="10" spans="1:19" ht="16.5" thickTop="1" thickBot="1" x14ac:dyDescent="0.25">
      <c r="B10" s="36" t="s">
        <v>239</v>
      </c>
      <c r="C10" s="55">
        <f>SUM(C8:C9)</f>
        <v>0</v>
      </c>
      <c r="D10" s="55">
        <f>SUM(D8:D9)</f>
        <v>549</v>
      </c>
      <c r="E10" s="55">
        <f>SUM(E8:E9)</f>
        <v>207328</v>
      </c>
      <c r="F10" s="55">
        <f>SUM(F8:F9)</f>
        <v>14596</v>
      </c>
      <c r="G10" s="55">
        <f>SUM(G8:G9)</f>
        <v>29</v>
      </c>
      <c r="H10" s="65">
        <f t="shared" si="0"/>
        <v>222502</v>
      </c>
    </row>
    <row r="11" spans="1:19" ht="16.5" thickTop="1" thickBot="1" x14ac:dyDescent="0.25">
      <c r="B11" s="157" t="s">
        <v>240</v>
      </c>
      <c r="C11" s="58">
        <v>0</v>
      </c>
      <c r="D11" s="58">
        <v>0</v>
      </c>
      <c r="E11" s="66">
        <v>17286</v>
      </c>
      <c r="F11" s="66">
        <v>0</v>
      </c>
      <c r="G11" s="66">
        <v>0</v>
      </c>
      <c r="H11" s="67">
        <f t="shared" ref="H11:H12" si="1">SUM(C11:G11)</f>
        <v>17286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158" t="s">
        <v>241</v>
      </c>
      <c r="C12" s="167">
        <v>0</v>
      </c>
      <c r="D12" s="167">
        <v>0</v>
      </c>
      <c r="E12" s="168">
        <v>-3284</v>
      </c>
      <c r="F12" s="168">
        <v>0</v>
      </c>
      <c r="G12" s="168">
        <v>0</v>
      </c>
      <c r="H12" s="67">
        <f t="shared" si="1"/>
        <v>-3284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6.5" thickTop="1" thickBot="1" x14ac:dyDescent="0.25">
      <c r="B13" s="68" t="s">
        <v>91</v>
      </c>
      <c r="C13" s="69">
        <v>0</v>
      </c>
      <c r="D13" s="69">
        <v>0</v>
      </c>
      <c r="E13" s="70">
        <v>-69116</v>
      </c>
      <c r="F13" s="70">
        <v>0</v>
      </c>
      <c r="G13" s="71">
        <v>0</v>
      </c>
      <c r="H13" s="67">
        <f t="shared" si="0"/>
        <v>-69116</v>
      </c>
    </row>
    <row r="14" spans="1:19" ht="16.5" thickTop="1" thickBot="1" x14ac:dyDescent="0.25">
      <c r="B14" s="36" t="s">
        <v>205</v>
      </c>
      <c r="C14" s="55">
        <f>C7+SUM(C10:C13)</f>
        <v>517754</v>
      </c>
      <c r="D14" s="55">
        <f>D7+SUM(D10:D13)</f>
        <v>133238</v>
      </c>
      <c r="E14" s="55">
        <f>E7+SUM(E10:E13)</f>
        <v>1282113</v>
      </c>
      <c r="F14" s="55">
        <f>F7+SUM(F10:F13)</f>
        <v>17409</v>
      </c>
      <c r="G14" s="55">
        <f>G7+SUM(G10:G13)</f>
        <v>162</v>
      </c>
      <c r="H14" s="65">
        <f t="shared" si="0"/>
        <v>1950676</v>
      </c>
      <c r="I14" s="170"/>
    </row>
    <row r="15" spans="1:19" ht="16.5" thickTop="1" thickBot="1" x14ac:dyDescent="0.25">
      <c r="B15" s="194" t="s">
        <v>206</v>
      </c>
      <c r="C15" s="195"/>
      <c r="D15" s="195"/>
      <c r="E15" s="195"/>
      <c r="F15" s="196"/>
      <c r="G15" s="72"/>
      <c r="H15" s="72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thickTop="1" thickBot="1" x14ac:dyDescent="0.25">
      <c r="B16" s="36" t="s">
        <v>187</v>
      </c>
      <c r="C16" s="55">
        <f>C7</f>
        <v>517754</v>
      </c>
      <c r="D16" s="55">
        <f>D7</f>
        <v>132689</v>
      </c>
      <c r="E16" s="55">
        <f>E7</f>
        <v>1129899</v>
      </c>
      <c r="F16" s="55">
        <f>F7</f>
        <v>2813</v>
      </c>
      <c r="G16" s="55">
        <f>G7</f>
        <v>133</v>
      </c>
      <c r="H16" s="65">
        <f t="shared" ref="H16:H22" si="2">SUM(C16:G16)</f>
        <v>1783288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thickTop="1" thickBot="1" x14ac:dyDescent="0.25">
      <c r="B17" s="143" t="s">
        <v>195</v>
      </c>
      <c r="C17" s="58">
        <v>0</v>
      </c>
      <c r="D17" s="58">
        <v>0</v>
      </c>
      <c r="E17" s="66">
        <v>-13437</v>
      </c>
      <c r="F17" s="66">
        <v>0</v>
      </c>
      <c r="G17" s="66">
        <v>-7</v>
      </c>
      <c r="H17" s="67">
        <f t="shared" si="2"/>
        <v>-13444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thickTop="1" thickBot="1" x14ac:dyDescent="0.25">
      <c r="B18" s="12" t="s">
        <v>90</v>
      </c>
      <c r="C18" s="58">
        <v>0</v>
      </c>
      <c r="D18" s="58">
        <v>-407</v>
      </c>
      <c r="E18" s="66">
        <v>50</v>
      </c>
      <c r="F18" s="66">
        <v>635</v>
      </c>
      <c r="G18" s="66">
        <v>0</v>
      </c>
      <c r="H18" s="67">
        <f t="shared" si="2"/>
        <v>278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thickTop="1" thickBot="1" x14ac:dyDescent="0.25">
      <c r="B19" s="36" t="s">
        <v>92</v>
      </c>
      <c r="C19" s="55">
        <f>SUM(C17:C18)</f>
        <v>0</v>
      </c>
      <c r="D19" s="55">
        <f>SUM(D17:D18)</f>
        <v>-407</v>
      </c>
      <c r="E19" s="55">
        <f>SUM(E17:E18)</f>
        <v>-13387</v>
      </c>
      <c r="F19" s="55">
        <f>SUM(F17:F18)</f>
        <v>635</v>
      </c>
      <c r="G19" s="55">
        <f>SUM(G17:G18)</f>
        <v>-7</v>
      </c>
      <c r="H19" s="65">
        <f t="shared" si="2"/>
        <v>-13166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thickTop="1" thickBot="1" x14ac:dyDescent="0.25">
      <c r="B20" s="157" t="s">
        <v>240</v>
      </c>
      <c r="C20" s="58">
        <v>0</v>
      </c>
      <c r="D20" s="58">
        <v>0</v>
      </c>
      <c r="E20" s="156">
        <v>17286</v>
      </c>
      <c r="F20" s="139">
        <v>0</v>
      </c>
      <c r="G20" s="139">
        <v>0</v>
      </c>
      <c r="H20" s="67">
        <f t="shared" si="2"/>
        <v>17286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thickTop="1" thickBot="1" x14ac:dyDescent="0.25">
      <c r="B21" s="158" t="s">
        <v>241</v>
      </c>
      <c r="C21" s="58">
        <v>0</v>
      </c>
      <c r="D21" s="58">
        <v>0</v>
      </c>
      <c r="E21" s="70">
        <v>-3284</v>
      </c>
      <c r="F21" s="70">
        <v>0</v>
      </c>
      <c r="G21" s="70">
        <v>0</v>
      </c>
      <c r="H21" s="67">
        <f t="shared" si="2"/>
        <v>-3284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thickTop="1" thickBot="1" x14ac:dyDescent="0.25">
      <c r="B22" s="36" t="s">
        <v>188</v>
      </c>
      <c r="C22" s="55">
        <f>C16+SUM(C19:C21)</f>
        <v>517754</v>
      </c>
      <c r="D22" s="55">
        <f>D16+SUM(D19:D21)</f>
        <v>132282</v>
      </c>
      <c r="E22" s="55">
        <f>E16+SUM(E19:E21)</f>
        <v>1130514</v>
      </c>
      <c r="F22" s="55">
        <f>F16+SUM(F19:F21)</f>
        <v>3448</v>
      </c>
      <c r="G22" s="55">
        <f>G16+SUM(G19:G21)</f>
        <v>126</v>
      </c>
      <c r="H22" s="65">
        <f t="shared" si="2"/>
        <v>1784124</v>
      </c>
      <c r="I22" s="170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thickTop="1" thickBot="1" x14ac:dyDescent="0.25">
      <c r="B23" s="194" t="s">
        <v>207</v>
      </c>
      <c r="C23" s="195"/>
      <c r="D23" s="195"/>
      <c r="E23" s="195"/>
      <c r="F23" s="196"/>
      <c r="G23" s="72"/>
      <c r="H23" s="72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thickTop="1" thickBot="1" x14ac:dyDescent="0.25">
      <c r="B24" s="36" t="s">
        <v>208</v>
      </c>
      <c r="C24" s="55">
        <f>C14</f>
        <v>517754</v>
      </c>
      <c r="D24" s="55">
        <f>D14</f>
        <v>133238</v>
      </c>
      <c r="E24" s="55">
        <f>E14</f>
        <v>1282113</v>
      </c>
      <c r="F24" s="55">
        <f>F14</f>
        <v>17409</v>
      </c>
      <c r="G24" s="55">
        <f>G14</f>
        <v>162</v>
      </c>
      <c r="H24" s="65">
        <f t="shared" ref="H24:H28" si="3">SUM(C24:G24)</f>
        <v>1950676</v>
      </c>
      <c r="I24" s="170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thickTop="1" thickBot="1" x14ac:dyDescent="0.25">
      <c r="B25" s="143" t="s">
        <v>195</v>
      </c>
      <c r="C25" s="58">
        <v>0</v>
      </c>
      <c r="D25" s="58">
        <v>0</v>
      </c>
      <c r="E25" s="58">
        <v>-11154</v>
      </c>
      <c r="F25" s="58">
        <v>0</v>
      </c>
      <c r="G25" s="58">
        <v>-7</v>
      </c>
      <c r="H25" s="67">
        <f t="shared" si="3"/>
        <v>-11161</v>
      </c>
      <c r="I25" s="170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thickTop="1" thickBot="1" x14ac:dyDescent="0.25">
      <c r="B26" s="183" t="s">
        <v>242</v>
      </c>
      <c r="C26" s="58">
        <v>0</v>
      </c>
      <c r="D26" s="58">
        <v>-67</v>
      </c>
      <c r="E26" s="58">
        <v>-22</v>
      </c>
      <c r="F26" s="58">
        <v>-25238</v>
      </c>
      <c r="G26" s="58">
        <v>-7</v>
      </c>
      <c r="H26" s="67">
        <f t="shared" si="3"/>
        <v>-25334</v>
      </c>
      <c r="I26" s="170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thickTop="1" thickBot="1" x14ac:dyDescent="0.25">
      <c r="B27" s="36" t="s">
        <v>200</v>
      </c>
      <c r="C27" s="55">
        <f>SUM(C25:C26)</f>
        <v>0</v>
      </c>
      <c r="D27" s="55">
        <f>SUM(D25:D26)</f>
        <v>-67</v>
      </c>
      <c r="E27" s="55">
        <f>SUM(E25:E26)</f>
        <v>-11176</v>
      </c>
      <c r="F27" s="55">
        <f>SUM(F25:F26)</f>
        <v>-25238</v>
      </c>
      <c r="G27" s="55">
        <f>SUM(G25:G26)</f>
        <v>-14</v>
      </c>
      <c r="H27" s="65">
        <f t="shared" si="3"/>
        <v>-36495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thickTop="1" thickBot="1" x14ac:dyDescent="0.25">
      <c r="B28" s="36" t="s">
        <v>209</v>
      </c>
      <c r="C28" s="55">
        <f>C24+SUM(C27:C27)</f>
        <v>517754</v>
      </c>
      <c r="D28" s="55">
        <f>D24+SUM(D27:D27)</f>
        <v>133171</v>
      </c>
      <c r="E28" s="55">
        <f>E24+SUM(E27:E27)</f>
        <v>1270937</v>
      </c>
      <c r="F28" s="55">
        <f>F24+SUM(F27:F27)</f>
        <v>-7829</v>
      </c>
      <c r="G28" s="55">
        <f>G24+SUM(G27:G27)</f>
        <v>148</v>
      </c>
      <c r="H28" s="65">
        <f t="shared" si="3"/>
        <v>1914181</v>
      </c>
      <c r="I28" s="170"/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5.75" thickTop="1" x14ac:dyDescent="0.2">
      <c r="C29" s="113"/>
      <c r="D29" s="141"/>
      <c r="E29" s="113"/>
      <c r="F29" s="113"/>
      <c r="G29" s="113"/>
      <c r="H29" s="113"/>
    </row>
  </sheetData>
  <mergeCells count="7">
    <mergeCell ref="B15:F15"/>
    <mergeCell ref="B23:F23"/>
    <mergeCell ref="B6:F6"/>
    <mergeCell ref="G4:G5"/>
    <mergeCell ref="H4:H5"/>
    <mergeCell ref="B4:B5"/>
    <mergeCell ref="C4:F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6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" x14ac:dyDescent="0.25">
      <c r="A3" s="9"/>
      <c r="B3" s="105" t="s">
        <v>87</v>
      </c>
    </row>
    <row r="4" spans="1:7" ht="45.75" customHeight="1" thickBot="1" x14ac:dyDescent="0.25">
      <c r="B4" s="104"/>
      <c r="C4" s="123" t="s">
        <v>201</v>
      </c>
      <c r="D4" s="164" t="s">
        <v>178</v>
      </c>
      <c r="E4" s="125"/>
    </row>
    <row r="5" spans="1:7" ht="16.5" thickTop="1" thickBot="1" x14ac:dyDescent="0.25">
      <c r="B5" s="53" t="s">
        <v>72</v>
      </c>
      <c r="C5" s="106"/>
      <c r="D5" s="106"/>
      <c r="E5" s="125"/>
    </row>
    <row r="6" spans="1:7" ht="16.5" thickTop="1" thickBot="1" x14ac:dyDescent="0.25">
      <c r="B6" s="54" t="s">
        <v>190</v>
      </c>
      <c r="C6" s="107">
        <f>'RZiS i spr. z całkowitych doch.'!C26</f>
        <v>-12157</v>
      </c>
      <c r="D6" s="107">
        <f>'RZiS i spr. z całkowitych doch.'!D26</f>
        <v>-15510</v>
      </c>
      <c r="E6" s="142"/>
      <c r="F6" s="94"/>
      <c r="G6" s="94"/>
    </row>
    <row r="7" spans="1:7" ht="16.5" thickTop="1" thickBot="1" x14ac:dyDescent="0.25">
      <c r="B7" s="56" t="s">
        <v>73</v>
      </c>
      <c r="C7" s="108">
        <f>SUM(C8:C18)</f>
        <v>39158</v>
      </c>
      <c r="D7" s="108">
        <f>SUM(D8:D18)</f>
        <v>24561</v>
      </c>
      <c r="E7" s="142"/>
      <c r="F7" s="94"/>
      <c r="G7" s="94"/>
    </row>
    <row r="8" spans="1:7" ht="16.5" thickTop="1" thickBot="1" x14ac:dyDescent="0.25">
      <c r="B8" s="57" t="s">
        <v>42</v>
      </c>
      <c r="C8" s="109">
        <v>0</v>
      </c>
      <c r="D8" s="109">
        <v>167</v>
      </c>
      <c r="E8" s="142"/>
      <c r="F8" s="94"/>
      <c r="G8" s="94"/>
    </row>
    <row r="9" spans="1:7" ht="16.5" thickTop="1" thickBot="1" x14ac:dyDescent="0.25">
      <c r="B9" s="57" t="s">
        <v>14</v>
      </c>
      <c r="C9" s="109">
        <v>41602</v>
      </c>
      <c r="D9" s="109">
        <v>35597</v>
      </c>
      <c r="E9" s="142"/>
      <c r="F9" s="94"/>
      <c r="G9" s="94"/>
    </row>
    <row r="10" spans="1:7" ht="16.5" thickTop="1" thickBot="1" x14ac:dyDescent="0.25">
      <c r="B10" s="57" t="s">
        <v>243</v>
      </c>
      <c r="C10" s="109">
        <v>6661</v>
      </c>
      <c r="D10" s="109">
        <v>1673</v>
      </c>
      <c r="E10" s="142"/>
      <c r="F10" s="94"/>
      <c r="G10" s="94"/>
    </row>
    <row r="11" spans="1:7" ht="16.5" thickTop="1" thickBot="1" x14ac:dyDescent="0.25">
      <c r="B11" s="57" t="s">
        <v>169</v>
      </c>
      <c r="C11" s="109">
        <v>4041</v>
      </c>
      <c r="D11" s="109">
        <v>3323</v>
      </c>
      <c r="E11" s="142"/>
      <c r="F11" s="94"/>
      <c r="G11" s="94"/>
    </row>
    <row r="12" spans="1:7" ht="16.5" thickTop="1" thickBot="1" x14ac:dyDescent="0.25">
      <c r="B12" s="57" t="s">
        <v>175</v>
      </c>
      <c r="C12" s="109">
        <v>-4058</v>
      </c>
      <c r="D12" s="109">
        <v>-70</v>
      </c>
      <c r="E12" s="142"/>
      <c r="F12" s="94"/>
      <c r="G12" s="94"/>
    </row>
    <row r="13" spans="1:7" ht="16.5" thickTop="1" thickBot="1" x14ac:dyDescent="0.25">
      <c r="B13" s="57" t="s">
        <v>74</v>
      </c>
      <c r="C13" s="109">
        <v>1749</v>
      </c>
      <c r="D13" s="109">
        <v>-18538</v>
      </c>
      <c r="E13" s="142"/>
      <c r="F13" s="94"/>
      <c r="G13" s="94"/>
    </row>
    <row r="14" spans="1:7" ht="16.5" customHeight="1" thickTop="1" thickBot="1" x14ac:dyDescent="0.25">
      <c r="B14" s="59" t="s">
        <v>199</v>
      </c>
      <c r="C14" s="109">
        <v>-22193</v>
      </c>
      <c r="D14" s="109">
        <v>-9980</v>
      </c>
      <c r="E14" s="125"/>
      <c r="F14" s="94"/>
      <c r="G14" s="94"/>
    </row>
    <row r="15" spans="1:7" ht="16.5" thickTop="1" thickBot="1" x14ac:dyDescent="0.25">
      <c r="B15" s="57" t="s">
        <v>75</v>
      </c>
      <c r="C15" s="109">
        <v>12624</v>
      </c>
      <c r="D15" s="110">
        <v>11178</v>
      </c>
      <c r="E15" s="142"/>
      <c r="F15" s="94"/>
      <c r="G15" s="94"/>
    </row>
    <row r="16" spans="1:7" ht="16.5" thickTop="1" thickBot="1" x14ac:dyDescent="0.25">
      <c r="B16" s="57" t="s">
        <v>19</v>
      </c>
      <c r="C16" s="109">
        <v>-1955</v>
      </c>
      <c r="D16" s="60">
        <v>-918</v>
      </c>
      <c r="E16" s="142"/>
      <c r="F16" s="94"/>
      <c r="G16" s="94"/>
    </row>
    <row r="17" spans="2:7" ht="16.5" thickTop="1" thickBot="1" x14ac:dyDescent="0.25">
      <c r="B17" s="57" t="s">
        <v>20</v>
      </c>
      <c r="C17" s="109">
        <v>687</v>
      </c>
      <c r="D17" s="109">
        <v>463</v>
      </c>
      <c r="E17" s="142"/>
      <c r="F17" s="94"/>
      <c r="G17" s="94"/>
    </row>
    <row r="18" spans="2:7" ht="16.5" thickTop="1" thickBot="1" x14ac:dyDescent="0.25">
      <c r="B18" s="57" t="s">
        <v>21</v>
      </c>
      <c r="C18" s="109">
        <v>0</v>
      </c>
      <c r="D18" s="109">
        <v>1666</v>
      </c>
      <c r="E18" s="142"/>
      <c r="F18" s="94"/>
      <c r="G18" s="94"/>
    </row>
    <row r="19" spans="2:7" ht="16.5" thickTop="1" thickBot="1" x14ac:dyDescent="0.25">
      <c r="B19" s="54" t="s">
        <v>76</v>
      </c>
      <c r="C19" s="107">
        <f>SUM(C6:C7)</f>
        <v>27001</v>
      </c>
      <c r="D19" s="107">
        <f>SUM(D6:D7)</f>
        <v>9051</v>
      </c>
      <c r="E19" s="142"/>
      <c r="F19" s="94"/>
      <c r="G19" s="94"/>
    </row>
    <row r="20" spans="2:7" ht="16.5" thickTop="1" thickBot="1" x14ac:dyDescent="0.25">
      <c r="B20" s="57" t="s">
        <v>77</v>
      </c>
      <c r="C20" s="109">
        <v>-3394</v>
      </c>
      <c r="D20" s="109">
        <v>-3779</v>
      </c>
      <c r="E20" s="142"/>
      <c r="F20" s="94"/>
      <c r="G20" s="94"/>
    </row>
    <row r="21" spans="2:7" ht="16.5" thickTop="1" thickBot="1" x14ac:dyDescent="0.25">
      <c r="B21" s="54" t="s">
        <v>78</v>
      </c>
      <c r="C21" s="107">
        <f t="shared" ref="C21:D21" si="0">SUM(C19:C20)</f>
        <v>23607</v>
      </c>
      <c r="D21" s="107">
        <f t="shared" si="0"/>
        <v>5272</v>
      </c>
      <c r="E21" s="142"/>
      <c r="F21" s="94"/>
      <c r="G21" s="94"/>
    </row>
    <row r="22" spans="2:7" ht="16.5" thickTop="1" thickBot="1" x14ac:dyDescent="0.25">
      <c r="B22" s="54" t="s">
        <v>79</v>
      </c>
      <c r="C22" s="109"/>
      <c r="D22" s="109"/>
      <c r="E22" s="125"/>
      <c r="F22" s="94"/>
      <c r="G22" s="94"/>
    </row>
    <row r="23" spans="2:7" ht="16.5" thickTop="1" thickBot="1" x14ac:dyDescent="0.25">
      <c r="B23" s="59" t="s">
        <v>244</v>
      </c>
      <c r="C23" s="109">
        <v>10253</v>
      </c>
      <c r="D23" s="110">
        <v>408</v>
      </c>
      <c r="E23" s="142"/>
      <c r="F23" s="94"/>
      <c r="G23" s="94"/>
    </row>
    <row r="24" spans="2:7" ht="16.5" thickTop="1" thickBot="1" x14ac:dyDescent="0.25">
      <c r="B24" s="57" t="s">
        <v>80</v>
      </c>
      <c r="C24" s="109">
        <v>375</v>
      </c>
      <c r="D24" s="109">
        <v>319</v>
      </c>
      <c r="E24" s="142"/>
      <c r="F24" s="94"/>
      <c r="G24" s="94"/>
    </row>
    <row r="25" spans="2:7" ht="16.5" thickTop="1" thickBot="1" x14ac:dyDescent="0.25">
      <c r="B25" s="57" t="s">
        <v>22</v>
      </c>
      <c r="C25" s="109">
        <v>809</v>
      </c>
      <c r="D25" s="109">
        <v>6877</v>
      </c>
      <c r="E25" s="142"/>
      <c r="F25" s="94"/>
      <c r="G25" s="94"/>
    </row>
    <row r="26" spans="2:7" ht="16.5" thickTop="1" thickBot="1" x14ac:dyDescent="0.25">
      <c r="B26" s="57" t="s">
        <v>251</v>
      </c>
      <c r="C26" s="109">
        <v>-283033</v>
      </c>
      <c r="D26" s="109">
        <v>-106537</v>
      </c>
      <c r="E26" s="142"/>
      <c r="F26" s="94"/>
      <c r="G26" s="94"/>
    </row>
    <row r="27" spans="2:7" ht="16.5" thickTop="1" thickBot="1" x14ac:dyDescent="0.25">
      <c r="B27" s="57" t="s">
        <v>252</v>
      </c>
      <c r="C27" s="109">
        <v>-31141</v>
      </c>
      <c r="D27" s="109">
        <v>-37223</v>
      </c>
      <c r="E27" s="142"/>
      <c r="F27" s="94"/>
      <c r="G27" s="94"/>
    </row>
    <row r="28" spans="2:7" ht="16.5" thickTop="1" thickBot="1" x14ac:dyDescent="0.25">
      <c r="B28" s="57" t="s">
        <v>231</v>
      </c>
      <c r="C28" s="109">
        <v>-4422</v>
      </c>
      <c r="D28" s="109">
        <v>0</v>
      </c>
      <c r="E28" s="142"/>
      <c r="F28" s="94"/>
      <c r="G28" s="94"/>
    </row>
    <row r="29" spans="2:7" ht="16.5" thickTop="1" thickBot="1" x14ac:dyDescent="0.25">
      <c r="B29" s="54" t="s">
        <v>81</v>
      </c>
      <c r="C29" s="107">
        <f>SUM(C23:C28)</f>
        <v>-307159</v>
      </c>
      <c r="D29" s="107">
        <f>SUM(D23:D28)</f>
        <v>-136156</v>
      </c>
      <c r="E29" s="142"/>
      <c r="F29" s="94"/>
      <c r="G29" s="94"/>
    </row>
    <row r="30" spans="2:7" ht="16.5" thickTop="1" thickBot="1" x14ac:dyDescent="0.25">
      <c r="B30" s="54" t="s">
        <v>82</v>
      </c>
      <c r="C30" s="111"/>
      <c r="D30" s="111"/>
      <c r="E30" s="142"/>
      <c r="F30" s="94"/>
      <c r="G30" s="94"/>
    </row>
    <row r="31" spans="2:7" ht="16.5" thickTop="1" thickBot="1" x14ac:dyDescent="0.25">
      <c r="B31" s="57" t="s">
        <v>83</v>
      </c>
      <c r="C31" s="109">
        <v>0</v>
      </c>
      <c r="D31" s="109">
        <v>4030</v>
      </c>
      <c r="E31" s="142"/>
      <c r="F31" s="94"/>
      <c r="G31" s="94"/>
    </row>
    <row r="32" spans="2:7" ht="16.5" thickTop="1" thickBot="1" x14ac:dyDescent="0.25">
      <c r="B32" s="159" t="s">
        <v>245</v>
      </c>
      <c r="C32" s="109">
        <v>0</v>
      </c>
      <c r="D32" s="112">
        <v>17286</v>
      </c>
      <c r="E32" s="142"/>
      <c r="F32" s="94"/>
      <c r="G32" s="94"/>
    </row>
    <row r="33" spans="2:7" ht="16.5" thickTop="1" thickBot="1" x14ac:dyDescent="0.25">
      <c r="B33" s="59" t="s">
        <v>152</v>
      </c>
      <c r="C33" s="109">
        <v>0</v>
      </c>
      <c r="D33" s="112">
        <v>-1050</v>
      </c>
      <c r="E33" s="142"/>
      <c r="F33" s="94"/>
      <c r="G33" s="94"/>
    </row>
    <row r="34" spans="2:7" ht="16.5" thickTop="1" thickBot="1" x14ac:dyDescent="0.25">
      <c r="B34" s="59" t="s">
        <v>176</v>
      </c>
      <c r="C34" s="109">
        <v>-918</v>
      </c>
      <c r="D34" s="110">
        <v>-1373</v>
      </c>
      <c r="E34" s="142"/>
      <c r="F34" s="94"/>
      <c r="G34" s="94"/>
    </row>
    <row r="35" spans="2:7" ht="16.5" thickTop="1" thickBot="1" x14ac:dyDescent="0.25">
      <c r="B35" s="59" t="s">
        <v>232</v>
      </c>
      <c r="C35" s="109">
        <v>-2864</v>
      </c>
      <c r="D35" s="112">
        <v>0</v>
      </c>
      <c r="E35" s="142"/>
      <c r="F35" s="94"/>
      <c r="G35" s="94"/>
    </row>
    <row r="36" spans="2:7" ht="16.5" thickTop="1" thickBot="1" x14ac:dyDescent="0.25">
      <c r="B36" s="54" t="s">
        <v>84</v>
      </c>
      <c r="C36" s="107">
        <f>SUM(C31:C35)</f>
        <v>-3782</v>
      </c>
      <c r="D36" s="107">
        <f>SUM(D31:D35)</f>
        <v>18893</v>
      </c>
      <c r="E36" s="142"/>
      <c r="F36" s="94"/>
      <c r="G36" s="94"/>
    </row>
    <row r="37" spans="2:7" ht="16.5" thickTop="1" thickBot="1" x14ac:dyDescent="0.25">
      <c r="B37" s="54" t="s">
        <v>85</v>
      </c>
      <c r="C37" s="107">
        <f>C21+C29+C36</f>
        <v>-287334</v>
      </c>
      <c r="D37" s="107">
        <f>D21+D29+D36</f>
        <v>-111991</v>
      </c>
      <c r="E37" s="142"/>
      <c r="F37" s="94"/>
      <c r="G37" s="94"/>
    </row>
    <row r="38" spans="2:7" ht="16.5" thickTop="1" thickBot="1" x14ac:dyDescent="0.25">
      <c r="B38" s="57" t="s">
        <v>141</v>
      </c>
      <c r="C38" s="109">
        <v>-4961</v>
      </c>
      <c r="D38" s="109">
        <v>0</v>
      </c>
      <c r="E38" s="142"/>
      <c r="F38" s="94"/>
      <c r="G38" s="94"/>
    </row>
    <row r="39" spans="2:7" ht="16.5" thickTop="1" thickBot="1" x14ac:dyDescent="0.25">
      <c r="B39" s="54" t="s">
        <v>24</v>
      </c>
      <c r="C39" s="107">
        <f>'Spr. z sytuacji finansowej'!D22</f>
        <v>540794</v>
      </c>
      <c r="D39" s="107">
        <v>271683</v>
      </c>
      <c r="E39" s="142"/>
      <c r="F39" s="94"/>
      <c r="G39" s="94"/>
    </row>
    <row r="40" spans="2:7" ht="16.5" thickTop="1" thickBot="1" x14ac:dyDescent="0.25">
      <c r="B40" s="54" t="s">
        <v>86</v>
      </c>
      <c r="C40" s="107">
        <f t="shared" ref="C40:D40" si="1">SUM(C37:C39)</f>
        <v>248499</v>
      </c>
      <c r="D40" s="107">
        <f t="shared" si="1"/>
        <v>159692</v>
      </c>
      <c r="E40" s="142"/>
      <c r="F40" s="94"/>
      <c r="G40" s="94"/>
    </row>
    <row r="41" spans="2:7" ht="15.75" thickTop="1" x14ac:dyDescent="0.2">
      <c r="C41" s="113"/>
      <c r="D41" s="113"/>
      <c r="E41" s="125"/>
      <c r="G41" s="127"/>
    </row>
    <row r="42" spans="2:7" x14ac:dyDescent="0.2">
      <c r="C42" s="94"/>
      <c r="D42" s="94"/>
      <c r="E42" s="125"/>
      <c r="G42" s="127"/>
    </row>
    <row r="43" spans="2:7" x14ac:dyDescent="0.2">
      <c r="E43" s="125"/>
      <c r="G43" s="127"/>
    </row>
    <row r="44" spans="2:7" x14ac:dyDescent="0.2">
      <c r="G44" s="127"/>
    </row>
    <row r="45" spans="2:7" x14ac:dyDescent="0.2">
      <c r="G45" s="127"/>
    </row>
    <row r="46" spans="2:7" x14ac:dyDescent="0.2">
      <c r="G46" s="127"/>
    </row>
    <row r="47" spans="2:7" x14ac:dyDescent="0.2">
      <c r="G47" s="127"/>
    </row>
    <row r="48" spans="2:7" x14ac:dyDescent="0.2">
      <c r="G48" s="127"/>
    </row>
    <row r="49" spans="7:7" x14ac:dyDescent="0.2">
      <c r="G49" s="127"/>
    </row>
    <row r="50" spans="7:7" x14ac:dyDescent="0.2">
      <c r="G50" s="127"/>
    </row>
    <row r="51" spans="7:7" x14ac:dyDescent="0.2">
      <c r="G51" s="127"/>
    </row>
    <row r="52" spans="7:7" x14ac:dyDescent="0.2">
      <c r="G52" s="127"/>
    </row>
    <row r="53" spans="7:7" x14ac:dyDescent="0.2">
      <c r="G53" s="127"/>
    </row>
    <row r="54" spans="7:7" x14ac:dyDescent="0.2">
      <c r="G54" s="127"/>
    </row>
    <row r="55" spans="7:7" x14ac:dyDescent="0.2">
      <c r="G55" s="127"/>
    </row>
    <row r="56" spans="7:7" x14ac:dyDescent="0.2">
      <c r="G56" s="127"/>
    </row>
    <row r="57" spans="7:7" x14ac:dyDescent="0.2">
      <c r="G57" s="127"/>
    </row>
    <row r="58" spans="7:7" x14ac:dyDescent="0.2">
      <c r="G58" s="127"/>
    </row>
    <row r="59" spans="7:7" x14ac:dyDescent="0.2">
      <c r="G59" s="127"/>
    </row>
    <row r="60" spans="7:7" x14ac:dyDescent="0.2">
      <c r="G60" s="127"/>
    </row>
    <row r="61" spans="7:7" x14ac:dyDescent="0.2">
      <c r="G61" s="127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R38"/>
  <sheetViews>
    <sheetView workbookViewId="0">
      <pane xSplit="2" topLeftCell="C1" activePane="topRight" state="frozen"/>
      <selection pane="topRight"/>
    </sheetView>
  </sheetViews>
  <sheetFormatPr defaultColWidth="10.875" defaultRowHeight="12" x14ac:dyDescent="0.2"/>
  <cols>
    <col min="1" max="1" width="5" style="30" customWidth="1"/>
    <col min="2" max="2" width="55.25" style="24" customWidth="1"/>
    <col min="3" max="5" width="15.125" style="30" customWidth="1"/>
    <col min="6" max="6" width="17.125" style="30" customWidth="1"/>
    <col min="7" max="7" width="3.625" style="30" customWidth="1"/>
    <col min="8" max="16384" width="10.875" style="30"/>
  </cols>
  <sheetData>
    <row r="1" spans="1:18" ht="15" x14ac:dyDescent="0.2">
      <c r="A1" s="114" t="s">
        <v>9</v>
      </c>
    </row>
    <row r="2" spans="1:18" x14ac:dyDescent="0.2">
      <c r="A2" s="115"/>
    </row>
    <row r="3" spans="1:18" ht="18.75" thickBot="1" x14ac:dyDescent="0.25">
      <c r="A3" s="115"/>
      <c r="B3" s="15" t="s">
        <v>94</v>
      </c>
    </row>
    <row r="4" spans="1:18" ht="16.5" customHeight="1" thickTop="1" thickBot="1" x14ac:dyDescent="0.25">
      <c r="B4" s="190" t="s">
        <v>201</v>
      </c>
      <c r="C4" s="192" t="s">
        <v>94</v>
      </c>
      <c r="D4" s="206"/>
      <c r="E4" s="207" t="s">
        <v>97</v>
      </c>
      <c r="F4" s="204" t="s">
        <v>211</v>
      </c>
    </row>
    <row r="5" spans="1:18" ht="36" customHeight="1" thickTop="1" thickBot="1" x14ac:dyDescent="0.25">
      <c r="B5" s="191"/>
      <c r="C5" s="25" t="s">
        <v>95</v>
      </c>
      <c r="D5" s="25" t="s">
        <v>96</v>
      </c>
      <c r="E5" s="208"/>
      <c r="F5" s="205"/>
    </row>
    <row r="6" spans="1:18" ht="16.5" customHeight="1" thickTop="1" x14ac:dyDescent="0.2">
      <c r="B6" s="89" t="s">
        <v>147</v>
      </c>
      <c r="C6" s="90">
        <f>C7</f>
        <v>203169</v>
      </c>
      <c r="D6" s="90">
        <f>D7</f>
        <v>55504</v>
      </c>
      <c r="E6" s="90">
        <f>E7</f>
        <v>7278</v>
      </c>
      <c r="F6" s="90">
        <f>SUM(C6:E6)</f>
        <v>265951</v>
      </c>
      <c r="G6" s="140"/>
      <c r="L6" s="116"/>
      <c r="M6" s="116"/>
      <c r="N6" s="116"/>
      <c r="O6" s="116"/>
      <c r="P6" s="116"/>
      <c r="Q6" s="116"/>
      <c r="R6" s="116"/>
    </row>
    <row r="7" spans="1:18" ht="16.5" customHeight="1" thickBot="1" x14ac:dyDescent="0.25">
      <c r="B7" s="84" t="s">
        <v>99</v>
      </c>
      <c r="C7" s="80">
        <v>203169</v>
      </c>
      <c r="D7" s="80">
        <v>55504</v>
      </c>
      <c r="E7" s="80">
        <v>7278</v>
      </c>
      <c r="F7" s="80">
        <f t="shared" ref="F7:F19" si="0">SUM(C7:E7)</f>
        <v>265951</v>
      </c>
      <c r="G7" s="116"/>
      <c r="L7" s="116"/>
      <c r="M7" s="116"/>
      <c r="N7" s="116"/>
      <c r="O7" s="116"/>
      <c r="P7" s="116"/>
      <c r="Q7" s="116"/>
      <c r="R7" s="116"/>
    </row>
    <row r="8" spans="1:18" ht="16.5" customHeight="1" thickTop="1" thickBot="1" x14ac:dyDescent="0.25">
      <c r="B8" s="81" t="s">
        <v>100</v>
      </c>
      <c r="C8" s="74">
        <v>56603</v>
      </c>
      <c r="D8" s="74">
        <v>19852</v>
      </c>
      <c r="E8" s="74">
        <v>-19550</v>
      </c>
      <c r="F8" s="74">
        <f t="shared" si="0"/>
        <v>56905</v>
      </c>
      <c r="G8" s="140"/>
      <c r="L8" s="116"/>
      <c r="M8" s="116"/>
      <c r="N8" s="116"/>
      <c r="O8" s="116"/>
      <c r="P8" s="116"/>
      <c r="Q8" s="116"/>
      <c r="R8" s="116"/>
    </row>
    <row r="9" spans="1:18" ht="16.5" customHeight="1" thickTop="1" thickBot="1" x14ac:dyDescent="0.25">
      <c r="B9" s="81" t="s">
        <v>38</v>
      </c>
      <c r="C9" s="74">
        <v>40593</v>
      </c>
      <c r="D9" s="74">
        <v>17575</v>
      </c>
      <c r="E9" s="74">
        <v>-20040</v>
      </c>
      <c r="F9" s="74">
        <f t="shared" si="0"/>
        <v>38128</v>
      </c>
      <c r="G9" s="140"/>
      <c r="L9" s="116"/>
      <c r="M9" s="116"/>
      <c r="N9" s="116"/>
      <c r="O9" s="116"/>
      <c r="P9" s="116"/>
      <c r="Q9" s="116"/>
      <c r="R9" s="116"/>
    </row>
    <row r="10" spans="1:18" ht="16.5" customHeight="1" thickTop="1" thickBot="1" x14ac:dyDescent="0.25">
      <c r="B10" s="84" t="s">
        <v>14</v>
      </c>
      <c r="C10" s="80">
        <v>-29344</v>
      </c>
      <c r="D10" s="80">
        <v>-11107</v>
      </c>
      <c r="E10" s="28">
        <v>-1151</v>
      </c>
      <c r="F10" s="80">
        <f t="shared" si="0"/>
        <v>-41602</v>
      </c>
      <c r="G10" s="140"/>
      <c r="L10" s="116"/>
      <c r="M10" s="116"/>
      <c r="N10" s="116"/>
      <c r="O10" s="116"/>
      <c r="P10" s="116"/>
      <c r="Q10" s="116"/>
      <c r="R10" s="116"/>
    </row>
    <row r="11" spans="1:18" ht="16.5" customHeight="1" thickTop="1" thickBot="1" x14ac:dyDescent="0.25">
      <c r="B11" s="81" t="s">
        <v>101</v>
      </c>
      <c r="C11" s="74">
        <f>SUM(C9:C10)</f>
        <v>11249</v>
      </c>
      <c r="D11" s="74">
        <f>SUM(D9:D10)</f>
        <v>6468</v>
      </c>
      <c r="E11" s="74">
        <f>SUM(E9:E10)</f>
        <v>-21191</v>
      </c>
      <c r="F11" s="74">
        <f t="shared" si="0"/>
        <v>-3474</v>
      </c>
      <c r="G11" s="140"/>
      <c r="L11" s="116"/>
      <c r="M11" s="116"/>
      <c r="N11" s="116"/>
      <c r="O11" s="116"/>
      <c r="P11" s="116"/>
      <c r="Q11" s="116"/>
      <c r="R11" s="116"/>
    </row>
    <row r="12" spans="1:18" ht="16.5" customHeight="1" thickTop="1" thickBot="1" x14ac:dyDescent="0.25">
      <c r="B12" s="84" t="s">
        <v>102</v>
      </c>
      <c r="C12" s="80">
        <v>0</v>
      </c>
      <c r="D12" s="80">
        <v>0</v>
      </c>
      <c r="E12" s="80">
        <v>3109</v>
      </c>
      <c r="F12" s="80">
        <f t="shared" si="0"/>
        <v>3109</v>
      </c>
      <c r="G12" s="140"/>
      <c r="L12" s="116"/>
      <c r="M12" s="116"/>
      <c r="N12" s="116"/>
      <c r="O12" s="116"/>
      <c r="P12" s="116"/>
      <c r="Q12" s="116"/>
      <c r="R12" s="116"/>
    </row>
    <row r="13" spans="1:18" ht="16.5" customHeight="1" thickTop="1" thickBot="1" x14ac:dyDescent="0.25">
      <c r="B13" s="81" t="s">
        <v>103</v>
      </c>
      <c r="C13" s="74">
        <f>SUM(C11:C12)</f>
        <v>11249</v>
      </c>
      <c r="D13" s="74">
        <f>SUM(D11:D12)</f>
        <v>6468</v>
      </c>
      <c r="E13" s="74">
        <f>SUM(E11:E12)</f>
        <v>-18082</v>
      </c>
      <c r="F13" s="74">
        <f t="shared" si="0"/>
        <v>-365</v>
      </c>
      <c r="G13" s="140"/>
      <c r="L13" s="116"/>
      <c r="M13" s="116"/>
      <c r="N13" s="116"/>
      <c r="O13" s="116"/>
      <c r="P13" s="116"/>
      <c r="Q13" s="116"/>
      <c r="R13" s="116"/>
    </row>
    <row r="14" spans="1:18" ht="16.5" hidden="1" customHeight="1" thickTop="1" thickBot="1" x14ac:dyDescent="0.25">
      <c r="B14" s="84" t="s">
        <v>42</v>
      </c>
      <c r="C14" s="80"/>
      <c r="D14" s="80"/>
      <c r="E14" s="80"/>
      <c r="F14" s="80">
        <f t="shared" si="0"/>
        <v>0</v>
      </c>
      <c r="G14" s="116"/>
      <c r="L14" s="116"/>
      <c r="M14" s="116"/>
      <c r="N14" s="116"/>
      <c r="O14" s="116"/>
      <c r="P14" s="116"/>
      <c r="Q14" s="116"/>
      <c r="R14" s="116"/>
    </row>
    <row r="15" spans="1:18" ht="16.5" customHeight="1" thickTop="1" thickBot="1" x14ac:dyDescent="0.25">
      <c r="B15" s="84" t="s">
        <v>104</v>
      </c>
      <c r="C15" s="80">
        <v>-184</v>
      </c>
      <c r="D15" s="80">
        <v>-376</v>
      </c>
      <c r="E15" s="80">
        <v>-11232</v>
      </c>
      <c r="F15" s="80">
        <f t="shared" si="0"/>
        <v>-11792</v>
      </c>
      <c r="G15" s="116"/>
      <c r="L15" s="116"/>
      <c r="M15" s="116"/>
      <c r="N15" s="116"/>
      <c r="O15" s="116"/>
      <c r="P15" s="116"/>
      <c r="Q15" s="116"/>
      <c r="R15" s="116"/>
    </row>
    <row r="16" spans="1:18" ht="16.5" customHeight="1" thickTop="1" thickBot="1" x14ac:dyDescent="0.25">
      <c r="B16" s="84" t="s">
        <v>8</v>
      </c>
      <c r="C16" s="80">
        <v>0</v>
      </c>
      <c r="D16" s="80">
        <v>0</v>
      </c>
      <c r="E16" s="80">
        <v>996</v>
      </c>
      <c r="F16" s="80">
        <f t="shared" si="0"/>
        <v>996</v>
      </c>
      <c r="G16" s="140"/>
      <c r="L16" s="116"/>
      <c r="M16" s="116"/>
      <c r="N16" s="116"/>
      <c r="O16" s="116"/>
      <c r="P16" s="116"/>
      <c r="Q16" s="116"/>
      <c r="R16" s="116"/>
    </row>
    <row r="17" spans="2:18" ht="16.5" customHeight="1" thickTop="1" thickBot="1" x14ac:dyDescent="0.25">
      <c r="B17" s="81" t="s">
        <v>11</v>
      </c>
      <c r="C17" s="74">
        <f>SUM(C13:C16)</f>
        <v>11065</v>
      </c>
      <c r="D17" s="74">
        <f>SUM(D13:D16)</f>
        <v>6092</v>
      </c>
      <c r="E17" s="74">
        <f>SUM(E13:E16)</f>
        <v>-28318</v>
      </c>
      <c r="F17" s="74">
        <f t="shared" si="0"/>
        <v>-11161</v>
      </c>
      <c r="G17" s="140"/>
      <c r="L17" s="116"/>
      <c r="M17" s="116"/>
      <c r="N17" s="116"/>
      <c r="O17" s="116"/>
      <c r="P17" s="116"/>
      <c r="Q17" s="116"/>
      <c r="R17" s="116"/>
    </row>
    <row r="18" spans="2:18" ht="13.5" thickTop="1" thickBot="1" x14ac:dyDescent="0.25">
      <c r="B18" s="85"/>
      <c r="C18" s="91"/>
      <c r="D18" s="91"/>
      <c r="E18" s="91"/>
      <c r="F18" s="91"/>
      <c r="G18" s="116"/>
      <c r="L18" s="116"/>
      <c r="M18" s="116"/>
      <c r="N18" s="116"/>
      <c r="O18" s="116"/>
      <c r="P18" s="116"/>
      <c r="Q18" s="116"/>
      <c r="R18" s="116"/>
    </row>
    <row r="19" spans="2:18" ht="16.5" customHeight="1" thickTop="1" thickBot="1" x14ac:dyDescent="0.25">
      <c r="B19" s="84" t="s">
        <v>105</v>
      </c>
      <c r="C19" s="92">
        <v>214219</v>
      </c>
      <c r="D19" s="92">
        <v>94520</v>
      </c>
      <c r="E19" s="92">
        <v>366</v>
      </c>
      <c r="F19" s="92">
        <f t="shared" si="0"/>
        <v>309105</v>
      </c>
      <c r="G19" s="116"/>
      <c r="L19" s="116"/>
      <c r="M19" s="116"/>
      <c r="N19" s="116"/>
      <c r="O19" s="116"/>
      <c r="P19" s="116"/>
      <c r="Q19" s="116"/>
      <c r="R19" s="116"/>
    </row>
    <row r="20" spans="2:18" ht="12.75" thickTop="1" x14ac:dyDescent="0.2">
      <c r="B20" s="93"/>
      <c r="G20" s="116"/>
      <c r="H20" s="116"/>
      <c r="I20" s="116"/>
      <c r="J20" s="116"/>
    </row>
    <row r="21" spans="2:18" ht="12.75" thickBot="1" x14ac:dyDescent="0.25">
      <c r="B21" s="93"/>
      <c r="G21" s="116"/>
      <c r="H21" s="116"/>
      <c r="I21" s="116"/>
      <c r="J21" s="116"/>
    </row>
    <row r="22" spans="2:18" ht="17.100000000000001" customHeight="1" thickTop="1" thickBot="1" x14ac:dyDescent="0.25">
      <c r="B22" s="190" t="s">
        <v>178</v>
      </c>
      <c r="C22" s="192" t="s">
        <v>94</v>
      </c>
      <c r="D22" s="206"/>
      <c r="E22" s="207" t="s">
        <v>97</v>
      </c>
      <c r="F22" s="204" t="s">
        <v>179</v>
      </c>
      <c r="G22" s="116"/>
      <c r="H22" s="116"/>
      <c r="I22" s="116"/>
      <c r="J22" s="116"/>
    </row>
    <row r="23" spans="2:18" ht="38.25" customHeight="1" thickTop="1" thickBot="1" x14ac:dyDescent="0.25">
      <c r="B23" s="191"/>
      <c r="C23" s="181" t="s">
        <v>95</v>
      </c>
      <c r="D23" s="181" t="s">
        <v>96</v>
      </c>
      <c r="E23" s="208"/>
      <c r="F23" s="205"/>
      <c r="G23" s="116"/>
      <c r="H23" s="116"/>
      <c r="I23" s="116"/>
      <c r="J23" s="116"/>
    </row>
    <row r="24" spans="2:18" ht="16.5" customHeight="1" thickTop="1" x14ac:dyDescent="0.2">
      <c r="B24" s="89" t="s">
        <v>98</v>
      </c>
      <c r="C24" s="90">
        <f>C25</f>
        <v>194683</v>
      </c>
      <c r="D24" s="90">
        <f>D25</f>
        <v>46310</v>
      </c>
      <c r="E24" s="90">
        <f>E25</f>
        <v>6221</v>
      </c>
      <c r="F24" s="90">
        <f>SUM(C24:E24)</f>
        <v>247214</v>
      </c>
      <c r="G24" s="116"/>
      <c r="L24" s="116"/>
      <c r="M24" s="116"/>
    </row>
    <row r="25" spans="2:18" ht="16.5" customHeight="1" thickBot="1" x14ac:dyDescent="0.25">
      <c r="B25" s="84" t="s">
        <v>99</v>
      </c>
      <c r="C25" s="80">
        <v>194683</v>
      </c>
      <c r="D25" s="80">
        <v>46310</v>
      </c>
      <c r="E25" s="80">
        <v>6221</v>
      </c>
      <c r="F25" s="80">
        <f t="shared" ref="F25:F35" si="1">SUM(C25:E25)</f>
        <v>247214</v>
      </c>
      <c r="G25" s="116"/>
      <c r="L25" s="116"/>
      <c r="M25" s="116"/>
    </row>
    <row r="26" spans="2:18" ht="16.5" customHeight="1" thickTop="1" thickBot="1" x14ac:dyDescent="0.25">
      <c r="B26" s="81" t="s">
        <v>100</v>
      </c>
      <c r="C26" s="74">
        <v>52396</v>
      </c>
      <c r="D26" s="74">
        <v>17516</v>
      </c>
      <c r="E26" s="74">
        <v>-18489</v>
      </c>
      <c r="F26" s="74">
        <f t="shared" si="1"/>
        <v>51423</v>
      </c>
      <c r="G26" s="116"/>
      <c r="L26" s="116"/>
      <c r="M26" s="116"/>
    </row>
    <row r="27" spans="2:18" ht="16.5" customHeight="1" thickTop="1" thickBot="1" x14ac:dyDescent="0.25">
      <c r="B27" s="81" t="s">
        <v>38</v>
      </c>
      <c r="C27" s="74">
        <v>30985</v>
      </c>
      <c r="D27" s="74">
        <v>14425</v>
      </c>
      <c r="E27" s="74">
        <v>-18862</v>
      </c>
      <c r="F27" s="74">
        <f t="shared" si="1"/>
        <v>26548</v>
      </c>
      <c r="G27" s="116"/>
      <c r="L27" s="116"/>
      <c r="M27" s="116"/>
    </row>
    <row r="28" spans="2:18" ht="16.5" customHeight="1" thickTop="1" thickBot="1" x14ac:dyDescent="0.25">
      <c r="B28" s="84" t="s">
        <v>14</v>
      </c>
      <c r="C28" s="80">
        <v>-25484</v>
      </c>
      <c r="D28" s="80">
        <v>-9163</v>
      </c>
      <c r="E28" s="28">
        <v>-950</v>
      </c>
      <c r="F28" s="80">
        <f t="shared" si="1"/>
        <v>-35597</v>
      </c>
      <c r="G28" s="116"/>
      <c r="L28" s="116"/>
      <c r="M28" s="116"/>
    </row>
    <row r="29" spans="2:18" ht="16.5" customHeight="1" thickTop="1" thickBot="1" x14ac:dyDescent="0.25">
      <c r="B29" s="81" t="s">
        <v>101</v>
      </c>
      <c r="C29" s="74">
        <f>SUM(C27:C28)</f>
        <v>5501</v>
      </c>
      <c r="D29" s="74">
        <f>SUM(D27:D28)</f>
        <v>5262</v>
      </c>
      <c r="E29" s="74">
        <f>SUM(E27:E28)</f>
        <v>-19812</v>
      </c>
      <c r="F29" s="74">
        <f t="shared" si="1"/>
        <v>-9049</v>
      </c>
      <c r="G29" s="116"/>
      <c r="L29" s="116"/>
      <c r="M29" s="116"/>
    </row>
    <row r="30" spans="2:18" ht="16.5" customHeight="1" thickTop="1" thickBot="1" x14ac:dyDescent="0.25">
      <c r="B30" s="84" t="s">
        <v>102</v>
      </c>
      <c r="C30" s="80">
        <v>0</v>
      </c>
      <c r="D30" s="80">
        <v>0</v>
      </c>
      <c r="E30" s="80">
        <v>-143</v>
      </c>
      <c r="F30" s="80">
        <f t="shared" si="1"/>
        <v>-143</v>
      </c>
      <c r="G30" s="116"/>
      <c r="L30" s="116"/>
      <c r="M30" s="116"/>
    </row>
    <row r="31" spans="2:18" ht="16.5" customHeight="1" thickTop="1" thickBot="1" x14ac:dyDescent="0.25">
      <c r="B31" s="81" t="s">
        <v>103</v>
      </c>
      <c r="C31" s="74">
        <f>SUM(C29:C30)</f>
        <v>5501</v>
      </c>
      <c r="D31" s="74">
        <f>SUM(D29:D30)</f>
        <v>5262</v>
      </c>
      <c r="E31" s="74">
        <f>SUM(E29:E30)</f>
        <v>-19955</v>
      </c>
      <c r="F31" s="74">
        <f t="shared" si="1"/>
        <v>-9192</v>
      </c>
      <c r="G31" s="116"/>
      <c r="L31" s="116"/>
      <c r="M31" s="116"/>
    </row>
    <row r="32" spans="2:18" ht="16.5" customHeight="1" thickTop="1" thickBot="1" x14ac:dyDescent="0.25">
      <c r="B32" s="84" t="s">
        <v>42</v>
      </c>
      <c r="C32" s="80">
        <v>0</v>
      </c>
      <c r="D32" s="80">
        <v>0</v>
      </c>
      <c r="E32" s="80">
        <v>-167</v>
      </c>
      <c r="F32" s="80">
        <f t="shared" si="1"/>
        <v>-167</v>
      </c>
      <c r="G32" s="116"/>
      <c r="L32" s="116"/>
      <c r="M32" s="116"/>
    </row>
    <row r="33" spans="2:13" ht="16.5" customHeight="1" thickTop="1" thickBot="1" x14ac:dyDescent="0.25">
      <c r="B33" s="84" t="s">
        <v>104</v>
      </c>
      <c r="C33" s="80">
        <v>-253</v>
      </c>
      <c r="D33" s="80">
        <v>-206</v>
      </c>
      <c r="E33" s="80">
        <v>-5691.9958280000001</v>
      </c>
      <c r="F33" s="80">
        <f t="shared" si="1"/>
        <v>-6150.9958280000001</v>
      </c>
      <c r="G33" s="116"/>
      <c r="L33" s="116"/>
      <c r="M33" s="116"/>
    </row>
    <row r="34" spans="2:13" ht="16.5" customHeight="1" thickTop="1" thickBot="1" x14ac:dyDescent="0.25">
      <c r="B34" s="84" t="s">
        <v>8</v>
      </c>
      <c r="C34" s="80">
        <v>0</v>
      </c>
      <c r="D34" s="80">
        <v>0</v>
      </c>
      <c r="E34" s="80">
        <v>2066</v>
      </c>
      <c r="F34" s="80">
        <f t="shared" si="1"/>
        <v>2066</v>
      </c>
      <c r="G34" s="116"/>
      <c r="L34" s="116"/>
      <c r="M34" s="116"/>
    </row>
    <row r="35" spans="2:13" ht="16.5" customHeight="1" thickTop="1" thickBot="1" x14ac:dyDescent="0.25">
      <c r="B35" s="81" t="s">
        <v>11</v>
      </c>
      <c r="C35" s="74">
        <f>SUM(C31:C34)</f>
        <v>5248</v>
      </c>
      <c r="D35" s="74">
        <f>SUM(D31:D34)</f>
        <v>5056</v>
      </c>
      <c r="E35" s="74">
        <f>SUM(E31:E34)</f>
        <v>-23747.995827999999</v>
      </c>
      <c r="F35" s="74">
        <f t="shared" si="1"/>
        <v>-13443.995827999999</v>
      </c>
      <c r="G35" s="116"/>
      <c r="L35" s="116"/>
      <c r="M35" s="116"/>
    </row>
    <row r="36" spans="2:13" ht="13.5" thickTop="1" thickBot="1" x14ac:dyDescent="0.25">
      <c r="B36" s="84"/>
      <c r="C36" s="91"/>
      <c r="D36" s="91"/>
      <c r="E36" s="91"/>
      <c r="F36" s="91"/>
      <c r="G36" s="116"/>
      <c r="L36" s="116"/>
      <c r="M36" s="116"/>
    </row>
    <row r="37" spans="2:13" ht="16.5" customHeight="1" thickTop="1" thickBot="1" x14ac:dyDescent="0.25">
      <c r="B37" s="84" t="s">
        <v>105</v>
      </c>
      <c r="C37" s="92">
        <v>124474</v>
      </c>
      <c r="D37" s="92">
        <v>19741</v>
      </c>
      <c r="E37" s="92">
        <v>167.19133333333332</v>
      </c>
      <c r="F37" s="92">
        <f t="shared" ref="F37" si="2">SUM(C37:E37)</f>
        <v>144382.19133333332</v>
      </c>
      <c r="G37" s="116"/>
      <c r="L37" s="116"/>
      <c r="M37" s="116"/>
    </row>
    <row r="38" spans="2:13" ht="12.75" thickTop="1" x14ac:dyDescent="0.2"/>
  </sheetData>
  <mergeCells count="8">
    <mergeCell ref="F4:F5"/>
    <mergeCell ref="F22:F23"/>
    <mergeCell ref="B22:B23"/>
    <mergeCell ref="B4:B5"/>
    <mergeCell ref="C4:D4"/>
    <mergeCell ref="E4:E5"/>
    <mergeCell ref="C22:D22"/>
    <mergeCell ref="E22:E23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/>
  </sheetViews>
  <sheetFormatPr defaultRowHeight="15.75" x14ac:dyDescent="0.25"/>
  <cols>
    <col min="1" max="1" width="5" style="30" customWidth="1"/>
    <col min="2" max="2" width="55.25" style="24" customWidth="1"/>
    <col min="3" max="6" width="12.75" style="30" customWidth="1"/>
    <col min="7" max="7" width="15.125" style="30" customWidth="1"/>
    <col min="8" max="8" width="17.125" style="30" customWidth="1"/>
    <col min="9" max="9" width="3.625" style="30" customWidth="1"/>
  </cols>
  <sheetData>
    <row r="1" spans="1:9" x14ac:dyDescent="0.25">
      <c r="A1" s="114" t="s">
        <v>9</v>
      </c>
    </row>
    <row r="2" spans="1:9" x14ac:dyDescent="0.25">
      <c r="A2" s="115"/>
    </row>
    <row r="3" spans="1:9" ht="18.75" thickBot="1" x14ac:dyDescent="0.3">
      <c r="A3" s="115"/>
      <c r="B3" s="15" t="s">
        <v>233</v>
      </c>
    </row>
    <row r="4" spans="1:9" ht="17.25" thickTop="1" thickBot="1" x14ac:dyDescent="0.3">
      <c r="B4" s="190" t="s">
        <v>246</v>
      </c>
      <c r="C4" s="192" t="s">
        <v>233</v>
      </c>
      <c r="D4" s="193"/>
      <c r="E4" s="193"/>
      <c r="F4" s="206"/>
      <c r="G4" s="207" t="s">
        <v>234</v>
      </c>
      <c r="H4" s="204" t="s">
        <v>248</v>
      </c>
    </row>
    <row r="5" spans="1:9" ht="30" customHeight="1" thickTop="1" thickBot="1" x14ac:dyDescent="0.3">
      <c r="B5" s="191"/>
      <c r="C5" s="182" t="s">
        <v>106</v>
      </c>
      <c r="D5" s="182" t="s">
        <v>107</v>
      </c>
      <c r="E5" s="182" t="s">
        <v>108</v>
      </c>
      <c r="F5" s="182" t="s">
        <v>109</v>
      </c>
      <c r="G5" s="208"/>
      <c r="H5" s="205"/>
    </row>
    <row r="6" spans="1:9" ht="16.5" thickTop="1" x14ac:dyDescent="0.25">
      <c r="B6" s="89" t="s">
        <v>147</v>
      </c>
      <c r="C6" s="90">
        <f>SUM(C7:C8)</f>
        <v>174101</v>
      </c>
      <c r="D6" s="90">
        <f t="shared" ref="D6:G6" si="0">SUM(D7:D8)</f>
        <v>54122</v>
      </c>
      <c r="E6" s="90">
        <f t="shared" si="0"/>
        <v>18692</v>
      </c>
      <c r="F6" s="90">
        <f t="shared" si="0"/>
        <v>19208</v>
      </c>
      <c r="G6" s="90">
        <f t="shared" si="0"/>
        <v>-172</v>
      </c>
      <c r="H6" s="90">
        <f t="shared" ref="H6:H12" si="1">SUM(C6:G6)</f>
        <v>265951</v>
      </c>
      <c r="I6" s="140"/>
    </row>
    <row r="7" spans="1:9" ht="16.5" thickBot="1" x14ac:dyDescent="0.3">
      <c r="B7" s="84" t="s">
        <v>99</v>
      </c>
      <c r="C7" s="80">
        <v>173929</v>
      </c>
      <c r="D7" s="80">
        <v>54122</v>
      </c>
      <c r="E7" s="80">
        <v>18692</v>
      </c>
      <c r="F7" s="80">
        <v>19208</v>
      </c>
      <c r="G7" s="80">
        <v>0</v>
      </c>
      <c r="H7" s="80">
        <f t="shared" si="1"/>
        <v>265951</v>
      </c>
      <c r="I7" s="116"/>
    </row>
    <row r="8" spans="1:9" ht="17.25" thickTop="1" thickBot="1" x14ac:dyDescent="0.3">
      <c r="B8" s="84" t="s">
        <v>235</v>
      </c>
      <c r="C8" s="80">
        <v>172</v>
      </c>
      <c r="D8" s="80">
        <v>0</v>
      </c>
      <c r="E8" s="80">
        <v>0</v>
      </c>
      <c r="F8" s="80">
        <v>0</v>
      </c>
      <c r="G8" s="80">
        <v>-172</v>
      </c>
      <c r="H8" s="80">
        <f t="shared" si="1"/>
        <v>0</v>
      </c>
      <c r="I8" s="116"/>
    </row>
    <row r="9" spans="1:9" ht="17.25" thickTop="1" thickBot="1" x14ac:dyDescent="0.3">
      <c r="B9" s="81" t="s">
        <v>100</v>
      </c>
      <c r="C9" s="74">
        <v>36160</v>
      </c>
      <c r="D9" s="74">
        <v>9332</v>
      </c>
      <c r="E9" s="74">
        <v>5043</v>
      </c>
      <c r="F9" s="74">
        <v>6370</v>
      </c>
      <c r="G9" s="74">
        <v>0</v>
      </c>
      <c r="H9" s="74">
        <f t="shared" si="1"/>
        <v>56905</v>
      </c>
      <c r="I9" s="140"/>
    </row>
    <row r="10" spans="1:9" ht="17.25" thickTop="1" thickBot="1" x14ac:dyDescent="0.3">
      <c r="B10" s="81" t="s">
        <v>38</v>
      </c>
      <c r="C10" s="74">
        <v>34081</v>
      </c>
      <c r="D10" s="74">
        <v>460</v>
      </c>
      <c r="E10" s="74">
        <v>1674</v>
      </c>
      <c r="F10" s="74">
        <v>1913</v>
      </c>
      <c r="G10" s="74">
        <v>0</v>
      </c>
      <c r="H10" s="74">
        <f t="shared" si="1"/>
        <v>38128</v>
      </c>
      <c r="I10" s="140"/>
    </row>
    <row r="11" spans="1:9" ht="17.25" thickTop="1" thickBot="1" x14ac:dyDescent="0.3">
      <c r="B11" s="84" t="s">
        <v>14</v>
      </c>
      <c r="C11" s="80">
        <v>-31513</v>
      </c>
      <c r="D11" s="80">
        <v>-6794</v>
      </c>
      <c r="E11" s="80">
        <v>-2926</v>
      </c>
      <c r="F11" s="80">
        <v>-369</v>
      </c>
      <c r="G11" s="28">
        <v>0</v>
      </c>
      <c r="H11" s="80">
        <f t="shared" si="1"/>
        <v>-41602</v>
      </c>
      <c r="I11" s="140"/>
    </row>
    <row r="12" spans="1:9" ht="17.25" thickTop="1" thickBot="1" x14ac:dyDescent="0.3">
      <c r="B12" s="81" t="s">
        <v>101</v>
      </c>
      <c r="C12" s="74">
        <f>SUM(C10:C11)</f>
        <v>2568</v>
      </c>
      <c r="D12" s="74">
        <f>SUM(D10:D11)</f>
        <v>-6334</v>
      </c>
      <c r="E12" s="74">
        <f>SUM(E10:E11)</f>
        <v>-1252</v>
      </c>
      <c r="F12" s="74">
        <f>SUM(F10:F11)</f>
        <v>1544</v>
      </c>
      <c r="G12" s="74">
        <f>SUM(G10:G11)</f>
        <v>0</v>
      </c>
      <c r="H12" s="74">
        <f t="shared" si="1"/>
        <v>-3474</v>
      </c>
      <c r="I12" s="140"/>
    </row>
    <row r="13" spans="1:9" ht="17.25" thickTop="1" thickBot="1" x14ac:dyDescent="0.3">
      <c r="B13" s="84" t="s">
        <v>105</v>
      </c>
      <c r="C13" s="80">
        <v>9203</v>
      </c>
      <c r="D13" s="80">
        <v>295521</v>
      </c>
      <c r="E13" s="80">
        <v>4302</v>
      </c>
      <c r="F13" s="80">
        <v>79</v>
      </c>
      <c r="G13" s="28">
        <v>0</v>
      </c>
      <c r="H13" s="80">
        <f t="shared" ref="H13" si="2">SUM(C13:G13)</f>
        <v>309105</v>
      </c>
      <c r="I13" s="140"/>
    </row>
    <row r="14" spans="1:9" ht="17.25" thickTop="1" thickBot="1" x14ac:dyDescent="0.3">
      <c r="B14" s="93"/>
      <c r="I14" s="116"/>
    </row>
    <row r="15" spans="1:9" ht="17.25" customHeight="1" thickTop="1" thickBot="1" x14ac:dyDescent="0.3">
      <c r="B15" s="190" t="s">
        <v>247</v>
      </c>
      <c r="C15" s="192" t="s">
        <v>233</v>
      </c>
      <c r="D15" s="193"/>
      <c r="E15" s="193"/>
      <c r="F15" s="206"/>
      <c r="G15" s="207" t="s">
        <v>234</v>
      </c>
      <c r="H15" s="204" t="s">
        <v>248</v>
      </c>
      <c r="I15" s="116"/>
    </row>
    <row r="16" spans="1:9" ht="29.25" customHeight="1" thickTop="1" thickBot="1" x14ac:dyDescent="0.3">
      <c r="B16" s="191"/>
      <c r="C16" s="182" t="s">
        <v>106</v>
      </c>
      <c r="D16" s="182" t="s">
        <v>107</v>
      </c>
      <c r="E16" s="182" t="s">
        <v>108</v>
      </c>
      <c r="F16" s="182" t="s">
        <v>109</v>
      </c>
      <c r="G16" s="208"/>
      <c r="H16" s="205"/>
      <c r="I16" s="116"/>
    </row>
    <row r="17" spans="2:9" ht="16.5" thickTop="1" x14ac:dyDescent="0.25">
      <c r="B17" s="89" t="s">
        <v>98</v>
      </c>
      <c r="C17" s="90">
        <f>SUM(C18:C19)</f>
        <v>161725</v>
      </c>
      <c r="D17" s="90">
        <f t="shared" ref="D17" si="3">SUM(D18:D19)</f>
        <v>49308</v>
      </c>
      <c r="E17" s="90">
        <f t="shared" ref="E17" si="4">SUM(E18:E19)</f>
        <v>18525</v>
      </c>
      <c r="F17" s="90">
        <f t="shared" ref="F17" si="5">SUM(F18:F19)</f>
        <v>17972</v>
      </c>
      <c r="G17" s="90">
        <f t="shared" ref="G17" si="6">SUM(G18:G19)</f>
        <v>-316</v>
      </c>
      <c r="H17" s="90">
        <f t="shared" ref="H17:H22" si="7">SUM(C17:G17)</f>
        <v>247214</v>
      </c>
      <c r="I17" s="140"/>
    </row>
    <row r="18" spans="2:9" ht="16.5" thickBot="1" x14ac:dyDescent="0.3">
      <c r="B18" s="84" t="s">
        <v>99</v>
      </c>
      <c r="C18" s="80">
        <v>161409</v>
      </c>
      <c r="D18" s="80">
        <v>49308</v>
      </c>
      <c r="E18" s="80">
        <v>18525</v>
      </c>
      <c r="F18" s="80">
        <v>17972</v>
      </c>
      <c r="G18" s="80">
        <v>0</v>
      </c>
      <c r="H18" s="80">
        <f t="shared" si="7"/>
        <v>247214</v>
      </c>
      <c r="I18" s="116"/>
    </row>
    <row r="19" spans="2:9" ht="17.25" thickTop="1" thickBot="1" x14ac:dyDescent="0.3">
      <c r="B19" s="84" t="s">
        <v>235</v>
      </c>
      <c r="C19" s="80">
        <v>316</v>
      </c>
      <c r="D19" s="80">
        <v>0</v>
      </c>
      <c r="E19" s="80">
        <v>0</v>
      </c>
      <c r="F19" s="80">
        <v>0</v>
      </c>
      <c r="G19" s="80">
        <v>-316</v>
      </c>
      <c r="H19" s="80">
        <f t="shared" si="7"/>
        <v>0</v>
      </c>
      <c r="I19" s="116"/>
    </row>
    <row r="20" spans="2:9" ht="17.25" thickTop="1" thickBot="1" x14ac:dyDescent="0.3">
      <c r="B20" s="81" t="s">
        <v>100</v>
      </c>
      <c r="C20" s="74">
        <v>32882</v>
      </c>
      <c r="D20" s="74">
        <v>8039</v>
      </c>
      <c r="E20" s="74">
        <v>5133</v>
      </c>
      <c r="F20" s="74">
        <v>5373</v>
      </c>
      <c r="G20" s="74">
        <v>-4</v>
      </c>
      <c r="H20" s="74">
        <f t="shared" si="7"/>
        <v>51423</v>
      </c>
      <c r="I20" s="140"/>
    </row>
    <row r="21" spans="2:9" ht="17.25" thickTop="1" thickBot="1" x14ac:dyDescent="0.3">
      <c r="B21" s="81" t="s">
        <v>38</v>
      </c>
      <c r="C21" s="74">
        <v>30939</v>
      </c>
      <c r="D21" s="74">
        <v>-7118</v>
      </c>
      <c r="E21" s="74">
        <v>1722</v>
      </c>
      <c r="F21" s="74">
        <v>1009</v>
      </c>
      <c r="G21" s="74">
        <v>-4</v>
      </c>
      <c r="H21" s="74">
        <f t="shared" si="7"/>
        <v>26548</v>
      </c>
      <c r="I21" s="140"/>
    </row>
    <row r="22" spans="2:9" ht="17.25" thickTop="1" thickBot="1" x14ac:dyDescent="0.3">
      <c r="B22" s="84" t="s">
        <v>14</v>
      </c>
      <c r="C22" s="80">
        <v>-29624</v>
      </c>
      <c r="D22" s="80">
        <v>-2725</v>
      </c>
      <c r="E22" s="80">
        <v>-2713</v>
      </c>
      <c r="F22" s="80">
        <v>-535</v>
      </c>
      <c r="G22" s="28">
        <v>0</v>
      </c>
      <c r="H22" s="80">
        <f t="shared" si="7"/>
        <v>-35597</v>
      </c>
      <c r="I22" s="140"/>
    </row>
    <row r="23" spans="2:9" ht="17.25" thickTop="1" thickBot="1" x14ac:dyDescent="0.3">
      <c r="B23" s="81" t="s">
        <v>101</v>
      </c>
      <c r="C23" s="74">
        <f t="shared" ref="C23:H23" si="8">SUM(C21:C22)</f>
        <v>1315</v>
      </c>
      <c r="D23" s="74">
        <f t="shared" si="8"/>
        <v>-9843</v>
      </c>
      <c r="E23" s="74">
        <f t="shared" si="8"/>
        <v>-991</v>
      </c>
      <c r="F23" s="74">
        <f t="shared" si="8"/>
        <v>474</v>
      </c>
      <c r="G23" s="74">
        <f t="shared" si="8"/>
        <v>-4</v>
      </c>
      <c r="H23" s="74">
        <f t="shared" si="8"/>
        <v>-9049</v>
      </c>
      <c r="I23" s="140"/>
    </row>
    <row r="24" spans="2:9" ht="17.25" thickTop="1" thickBot="1" x14ac:dyDescent="0.3">
      <c r="B24" s="84" t="s">
        <v>105</v>
      </c>
      <c r="C24" s="80">
        <v>19359</v>
      </c>
      <c r="D24" s="80">
        <v>123456</v>
      </c>
      <c r="E24" s="80">
        <v>1493</v>
      </c>
      <c r="F24" s="80">
        <v>74</v>
      </c>
      <c r="G24" s="28">
        <v>0</v>
      </c>
      <c r="H24" s="80">
        <f t="shared" ref="H24" si="9">SUM(C24:G24)</f>
        <v>144382</v>
      </c>
      <c r="I24" s="140"/>
    </row>
    <row r="25" spans="2:9" ht="16.5" thickTop="1" x14ac:dyDescent="0.25"/>
  </sheetData>
  <mergeCells count="8">
    <mergeCell ref="B4:B5"/>
    <mergeCell ref="C4:F4"/>
    <mergeCell ref="G4:G5"/>
    <mergeCell ref="H4:H5"/>
    <mergeCell ref="B15:B16"/>
    <mergeCell ref="C15:F15"/>
    <mergeCell ref="G15:G16"/>
    <mergeCell ref="H15:H16"/>
  </mergeCells>
  <hyperlinks>
    <hyperlink ref="A1" location="'Spis treści'!A1" display="Spis treści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F16"/>
  <sheetViews>
    <sheetView zoomScaleNormal="100" zoomScaleSheetLayoutView="100" workbookViewId="0">
      <pane xSplit="2" topLeftCell="C1" activePane="topRight" state="frozen"/>
      <selection pane="topRight"/>
    </sheetView>
  </sheetViews>
  <sheetFormatPr defaultColWidth="10.875" defaultRowHeight="15" x14ac:dyDescent="0.2"/>
  <cols>
    <col min="1" max="1" width="5" style="2" customWidth="1"/>
    <col min="2" max="2" width="48.62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.75" thickBot="1" x14ac:dyDescent="0.3">
      <c r="A3" s="9"/>
      <c r="B3" s="126" t="s">
        <v>145</v>
      </c>
    </row>
    <row r="4" spans="1:6" s="30" customFormat="1" ht="22.5" customHeight="1" thickTop="1" thickBot="1" x14ac:dyDescent="0.25">
      <c r="B4" s="209"/>
      <c r="C4" s="137" t="s">
        <v>201</v>
      </c>
      <c r="D4" s="137" t="s">
        <v>178</v>
      </c>
      <c r="E4" s="204" t="s">
        <v>181</v>
      </c>
      <c r="F4" s="155"/>
    </row>
    <row r="5" spans="1:6" s="30" customFormat="1" ht="22.5" customHeight="1" thickTop="1" thickBot="1" x14ac:dyDescent="0.25">
      <c r="B5" s="210"/>
      <c r="C5" s="192" t="s">
        <v>182</v>
      </c>
      <c r="D5" s="206"/>
      <c r="E5" s="205"/>
      <c r="F5" s="163"/>
    </row>
    <row r="6" spans="1:6" s="30" customFormat="1" ht="16.5" customHeight="1" thickTop="1" thickBot="1" x14ac:dyDescent="0.25">
      <c r="B6" s="26" t="s">
        <v>33</v>
      </c>
      <c r="C6" s="116">
        <v>265951</v>
      </c>
      <c r="D6" s="116">
        <v>247214</v>
      </c>
      <c r="E6" s="52">
        <f>C6/D6-1</f>
        <v>7.5792633103303197E-2</v>
      </c>
      <c r="F6" s="116"/>
    </row>
    <row r="7" spans="1:6" s="30" customFormat="1" ht="16.5" customHeight="1" thickTop="1" thickBot="1" x14ac:dyDescent="0.25">
      <c r="B7" s="184" t="s">
        <v>196</v>
      </c>
      <c r="C7" s="179">
        <v>261358</v>
      </c>
      <c r="D7" s="179">
        <v>243008</v>
      </c>
      <c r="E7" s="185">
        <f>C7/D7-1</f>
        <v>7.5511917303134002E-2</v>
      </c>
      <c r="F7" s="116"/>
    </row>
    <row r="8" spans="1:6" s="30" customFormat="1" ht="16.5" customHeight="1" thickTop="1" thickBot="1" x14ac:dyDescent="0.25">
      <c r="B8" s="27" t="s">
        <v>100</v>
      </c>
      <c r="C8" s="116">
        <v>56905</v>
      </c>
      <c r="D8" s="116">
        <v>51423</v>
      </c>
      <c r="E8" s="52">
        <f t="shared" ref="E8:E10" si="0">C8/D8-1</f>
        <v>0.10660599342706578</v>
      </c>
      <c r="F8" s="116"/>
    </row>
    <row r="9" spans="1:6" s="30" customFormat="1" ht="16.5" customHeight="1" thickTop="1" thickBot="1" x14ac:dyDescent="0.25">
      <c r="B9" s="27" t="s">
        <v>38</v>
      </c>
      <c r="C9" s="116">
        <v>38128</v>
      </c>
      <c r="D9" s="116">
        <v>26548</v>
      </c>
      <c r="E9" s="52">
        <f t="shared" si="0"/>
        <v>0.43619105017327109</v>
      </c>
      <c r="F9" s="116"/>
    </row>
    <row r="10" spans="1:6" s="30" customFormat="1" ht="16.5" customHeight="1" thickTop="1" thickBot="1" x14ac:dyDescent="0.25">
      <c r="B10" s="29" t="s">
        <v>197</v>
      </c>
      <c r="C10" s="179">
        <v>37366</v>
      </c>
      <c r="D10" s="179">
        <v>26417</v>
      </c>
      <c r="E10" s="185">
        <f t="shared" si="0"/>
        <v>0.41446795624029975</v>
      </c>
      <c r="F10" s="116"/>
    </row>
    <row r="11" spans="1:6" s="30" customFormat="1" ht="16.5" customHeight="1" thickTop="1" thickBot="1" x14ac:dyDescent="0.25">
      <c r="B11" s="27" t="s">
        <v>142</v>
      </c>
      <c r="C11" s="116">
        <v>-3474</v>
      </c>
      <c r="D11" s="116">
        <v>-9049</v>
      </c>
      <c r="E11" s="52">
        <f>-(C11/D11-1)</f>
        <v>0.61609017571002322</v>
      </c>
      <c r="F11" s="116"/>
    </row>
    <row r="12" spans="1:6" s="30" customFormat="1" ht="16.5" customHeight="1" thickTop="1" thickBot="1" x14ac:dyDescent="0.25">
      <c r="B12" s="27" t="s">
        <v>133</v>
      </c>
      <c r="C12" s="116">
        <v>-365</v>
      </c>
      <c r="D12" s="116">
        <v>-9192</v>
      </c>
      <c r="E12" s="52">
        <f>-(C12/D12-1)</f>
        <v>0.96029155787641429</v>
      </c>
      <c r="F12" s="116"/>
    </row>
    <row r="13" spans="1:6" s="30" customFormat="1" ht="16.5" customHeight="1" thickTop="1" thickBot="1" x14ac:dyDescent="0.25">
      <c r="B13" s="29" t="s">
        <v>134</v>
      </c>
      <c r="C13" s="116">
        <v>-11792</v>
      </c>
      <c r="D13" s="116">
        <v>-6151</v>
      </c>
      <c r="E13" s="52">
        <f>-(C13/D13-1)</f>
        <v>-0.91708665257681687</v>
      </c>
      <c r="F13" s="116"/>
    </row>
    <row r="14" spans="1:6" s="30" customFormat="1" ht="16.5" customHeight="1" thickTop="1" thickBot="1" x14ac:dyDescent="0.25">
      <c r="B14" s="27" t="s">
        <v>190</v>
      </c>
      <c r="C14" s="116">
        <v>-12157</v>
      </c>
      <c r="D14" s="116">
        <v>-15510</v>
      </c>
      <c r="E14" s="52">
        <f>-(C14/D14-1)</f>
        <v>0.2161831076724694</v>
      </c>
      <c r="F14" s="116"/>
    </row>
    <row r="15" spans="1:6" s="30" customFormat="1" ht="12.75" thickTop="1" x14ac:dyDescent="0.2">
      <c r="B15" s="24"/>
    </row>
    <row r="16" spans="1:6" s="30" customFormat="1" ht="15" customHeight="1" x14ac:dyDescent="0.2">
      <c r="B16" s="24"/>
    </row>
  </sheetData>
  <mergeCells count="3">
    <mergeCell ref="B4:B5"/>
    <mergeCell ref="E4:E5"/>
    <mergeCell ref="C5:D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84"/>
  <sheetViews>
    <sheetView zoomScaleNormal="100" zoomScaleSheetLayoutView="100" workbookViewId="0">
      <pane xSplit="2" topLeftCell="C1" activePane="topRight" state="frozen"/>
      <selection pane="topRight"/>
    </sheetView>
  </sheetViews>
  <sheetFormatPr defaultColWidth="10.875" defaultRowHeight="15" x14ac:dyDescent="0.2"/>
  <cols>
    <col min="1" max="1" width="5" style="2" customWidth="1"/>
    <col min="2" max="2" width="65.25" style="5" customWidth="1"/>
    <col min="3" max="8" width="14.875" style="2" customWidth="1"/>
    <col min="9" max="9" width="5.625" style="1" bestFit="1" customWidth="1"/>
    <col min="10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.75" thickBot="1" x14ac:dyDescent="0.3">
      <c r="A3" s="9"/>
      <c r="B3" s="15" t="s">
        <v>122</v>
      </c>
    </row>
    <row r="4" spans="1:13" ht="22.5" customHeight="1" thickTop="1" thickBot="1" x14ac:dyDescent="0.25">
      <c r="B4" s="190" t="s">
        <v>148</v>
      </c>
      <c r="C4" s="135" t="s">
        <v>201</v>
      </c>
      <c r="D4" s="162" t="s">
        <v>178</v>
      </c>
      <c r="E4" s="204" t="s">
        <v>181</v>
      </c>
      <c r="F4" s="135" t="s">
        <v>201</v>
      </c>
      <c r="G4" s="162" t="s">
        <v>178</v>
      </c>
      <c r="H4" s="204" t="s">
        <v>181</v>
      </c>
    </row>
    <row r="5" spans="1:13" ht="22.5" customHeight="1" thickTop="1" thickBot="1" x14ac:dyDescent="0.25">
      <c r="B5" s="191"/>
      <c r="C5" s="192" t="s">
        <v>182</v>
      </c>
      <c r="D5" s="206"/>
      <c r="E5" s="205"/>
      <c r="F5" s="192" t="s">
        <v>183</v>
      </c>
      <c r="G5" s="206"/>
      <c r="H5" s="205"/>
    </row>
    <row r="6" spans="1:13" ht="16.5" thickTop="1" thickBot="1" x14ac:dyDescent="0.25">
      <c r="B6" s="32" t="s">
        <v>123</v>
      </c>
      <c r="C6" s="33"/>
      <c r="D6" s="33"/>
      <c r="E6" s="34"/>
      <c r="F6" s="34"/>
      <c r="G6" s="34"/>
      <c r="H6" s="34"/>
      <c r="J6" s="125"/>
      <c r="K6" s="125"/>
      <c r="L6" s="125"/>
      <c r="M6" s="125"/>
    </row>
    <row r="7" spans="1:13" ht="16.5" thickTop="1" thickBot="1" x14ac:dyDescent="0.25">
      <c r="B7" s="12" t="s">
        <v>124</v>
      </c>
      <c r="C7" s="121">
        <v>0.59499999999999997</v>
      </c>
      <c r="D7" s="121">
        <v>0.55800000000000005</v>
      </c>
      <c r="E7" s="171" t="s">
        <v>216</v>
      </c>
      <c r="F7" s="121">
        <v>0.59699999999999998</v>
      </c>
      <c r="G7" s="136">
        <v>0.56200000000000006</v>
      </c>
      <c r="H7" s="171" t="s">
        <v>174</v>
      </c>
      <c r="I7" s="144"/>
      <c r="J7" s="145"/>
      <c r="K7" s="145"/>
      <c r="L7" s="146"/>
      <c r="M7" s="154"/>
    </row>
    <row r="8" spans="1:13" ht="17.100000000000001" customHeight="1" thickTop="1" thickBot="1" x14ac:dyDescent="0.25">
      <c r="B8" s="12" t="s">
        <v>125</v>
      </c>
      <c r="C8" s="117">
        <v>212.5</v>
      </c>
      <c r="D8" s="117">
        <v>204.9</v>
      </c>
      <c r="E8" s="172">
        <f>C8/D8-1</f>
        <v>3.7091264031234639E-2</v>
      </c>
      <c r="F8" s="173">
        <v>212.1</v>
      </c>
      <c r="G8" s="174">
        <v>206</v>
      </c>
      <c r="H8" s="172">
        <f>F8/G8-1</f>
        <v>2.9611650485436902E-2</v>
      </c>
      <c r="I8" s="147"/>
      <c r="J8" s="148"/>
      <c r="K8" s="149"/>
      <c r="L8" s="150"/>
      <c r="M8" s="125"/>
    </row>
    <row r="9" spans="1:13" ht="16.5" thickTop="1" thickBot="1" x14ac:dyDescent="0.25">
      <c r="B9" s="12" t="s">
        <v>126</v>
      </c>
      <c r="C9" s="117">
        <v>126.5</v>
      </c>
      <c r="D9" s="117">
        <v>114.3</v>
      </c>
      <c r="E9" s="172">
        <f>C9/D9-1</f>
        <v>0.10673665791776021</v>
      </c>
      <c r="F9" s="173">
        <v>126.7</v>
      </c>
      <c r="G9" s="174">
        <v>115.7</v>
      </c>
      <c r="H9" s="172">
        <f>F9/G9-1</f>
        <v>9.5073465859982775E-2</v>
      </c>
      <c r="I9" s="147"/>
      <c r="J9" s="148"/>
      <c r="K9" s="149"/>
      <c r="L9" s="150"/>
      <c r="M9" s="125"/>
    </row>
    <row r="10" spans="1:13" ht="16.5" thickTop="1" thickBot="1" x14ac:dyDescent="0.25">
      <c r="B10" s="36" t="s">
        <v>127</v>
      </c>
      <c r="C10" s="117"/>
      <c r="D10" s="117"/>
      <c r="E10" s="171"/>
      <c r="F10" s="173"/>
      <c r="G10" s="174"/>
      <c r="H10" s="171"/>
      <c r="I10" s="147"/>
      <c r="J10" s="148"/>
      <c r="K10" s="149"/>
      <c r="L10" s="146"/>
      <c r="M10" s="125"/>
    </row>
    <row r="11" spans="1:13" ht="16.5" thickTop="1" thickBot="1" x14ac:dyDescent="0.25">
      <c r="B11" s="12" t="s">
        <v>124</v>
      </c>
      <c r="C11" s="121">
        <v>0.61599999999999999</v>
      </c>
      <c r="D11" s="121">
        <v>0.56799999999999995</v>
      </c>
      <c r="E11" s="175" t="s">
        <v>217</v>
      </c>
      <c r="F11" s="121">
        <v>0.623</v>
      </c>
      <c r="G11" s="136">
        <v>0.56999999999999995</v>
      </c>
      <c r="H11" s="175" t="s">
        <v>218</v>
      </c>
      <c r="I11" s="144"/>
      <c r="J11" s="145"/>
      <c r="K11" s="145"/>
      <c r="L11" s="151"/>
      <c r="M11" s="154"/>
    </row>
    <row r="12" spans="1:13" ht="16.5" thickTop="1" thickBot="1" x14ac:dyDescent="0.25">
      <c r="B12" s="12" t="s">
        <v>125</v>
      </c>
      <c r="C12" s="117">
        <v>147.4</v>
      </c>
      <c r="D12" s="117">
        <v>142.30000000000001</v>
      </c>
      <c r="E12" s="172">
        <f>C12/D12-1</f>
        <v>3.5839775122979534E-2</v>
      </c>
      <c r="F12" s="173">
        <v>147.4</v>
      </c>
      <c r="G12" s="174">
        <v>142.5</v>
      </c>
      <c r="H12" s="172">
        <f>F12/G12-1</f>
        <v>3.4385964912280631E-2</v>
      </c>
      <c r="I12" s="147"/>
      <c r="J12" s="148"/>
      <c r="K12" s="149"/>
      <c r="L12" s="150"/>
      <c r="M12" s="125"/>
    </row>
    <row r="13" spans="1:13" ht="16.5" thickTop="1" thickBot="1" x14ac:dyDescent="0.25">
      <c r="B13" s="12" t="s">
        <v>126</v>
      </c>
      <c r="C13" s="117">
        <v>90.7</v>
      </c>
      <c r="D13" s="117">
        <v>80.900000000000006</v>
      </c>
      <c r="E13" s="172">
        <f>C13/D13-1</f>
        <v>0.12113720642768855</v>
      </c>
      <c r="F13" s="173">
        <v>91.8</v>
      </c>
      <c r="G13" s="174">
        <v>81.2</v>
      </c>
      <c r="H13" s="172">
        <f>F13/G13-1</f>
        <v>0.13054187192118216</v>
      </c>
      <c r="I13" s="147"/>
      <c r="J13" s="148"/>
      <c r="K13" s="149"/>
      <c r="L13" s="150"/>
      <c r="M13" s="125"/>
    </row>
    <row r="14" spans="1:13" ht="16.5" thickTop="1" thickBot="1" x14ac:dyDescent="0.25">
      <c r="B14" s="36" t="s">
        <v>128</v>
      </c>
      <c r="C14" s="117"/>
      <c r="D14" s="117"/>
      <c r="E14" s="176"/>
      <c r="F14" s="173"/>
      <c r="G14" s="174"/>
      <c r="H14" s="176"/>
      <c r="I14" s="147"/>
      <c r="J14" s="148"/>
      <c r="K14" s="149"/>
      <c r="L14" s="152"/>
      <c r="M14" s="125"/>
    </row>
    <row r="15" spans="1:13" ht="16.5" thickTop="1" thickBot="1" x14ac:dyDescent="0.25">
      <c r="B15" s="12" t="s">
        <v>124</v>
      </c>
      <c r="C15" s="121">
        <v>0.58499999999999996</v>
      </c>
      <c r="D15" s="121">
        <v>0.55300000000000005</v>
      </c>
      <c r="E15" s="176" t="s">
        <v>172</v>
      </c>
      <c r="F15" s="121">
        <v>0.58699999999999997</v>
      </c>
      <c r="G15" s="136">
        <v>0.56399999999999995</v>
      </c>
      <c r="H15" s="176" t="s">
        <v>184</v>
      </c>
      <c r="I15" s="144"/>
      <c r="J15" s="145"/>
      <c r="K15" s="145"/>
      <c r="L15" s="152"/>
      <c r="M15" s="154"/>
    </row>
    <row r="16" spans="1:13" ht="16.5" thickTop="1" thickBot="1" x14ac:dyDescent="0.25">
      <c r="B16" s="12" t="s">
        <v>125</v>
      </c>
      <c r="C16" s="117">
        <v>248.1</v>
      </c>
      <c r="D16" s="117">
        <v>234.2</v>
      </c>
      <c r="E16" s="172">
        <f>C16/D16-1</f>
        <v>5.9350982066609825E-2</v>
      </c>
      <c r="F16" s="173">
        <v>247.2</v>
      </c>
      <c r="G16" s="174">
        <v>237.5</v>
      </c>
      <c r="H16" s="172">
        <f>F16/G16-1</f>
        <v>4.0842105263157791E-2</v>
      </c>
      <c r="I16" s="147"/>
      <c r="J16" s="148"/>
      <c r="K16" s="149"/>
      <c r="L16" s="150"/>
      <c r="M16" s="125"/>
    </row>
    <row r="17" spans="2:13" ht="16.5" thickTop="1" thickBot="1" x14ac:dyDescent="0.25">
      <c r="B17" s="12" t="s">
        <v>126</v>
      </c>
      <c r="C17" s="117">
        <v>145</v>
      </c>
      <c r="D17" s="117">
        <v>129.6</v>
      </c>
      <c r="E17" s="172">
        <f>C17/D17-1</f>
        <v>0.11882716049382713</v>
      </c>
      <c r="F17" s="173">
        <v>145.19999999999999</v>
      </c>
      <c r="G17" s="174">
        <v>133.9</v>
      </c>
      <c r="H17" s="172">
        <f>F17/G17-1</f>
        <v>8.4391336818521179E-2</v>
      </c>
      <c r="I17" s="147"/>
      <c r="J17" s="148"/>
      <c r="K17" s="149"/>
      <c r="L17" s="150"/>
      <c r="M17" s="125"/>
    </row>
    <row r="18" spans="2:13" ht="17.100000000000001" customHeight="1" thickTop="1" x14ac:dyDescent="0.2">
      <c r="B18" s="37"/>
      <c r="I18" s="147"/>
      <c r="J18" s="153"/>
      <c r="K18" s="153"/>
      <c r="L18" s="153"/>
      <c r="M18" s="125"/>
    </row>
    <row r="19" spans="2:13" ht="15.75" thickBot="1" x14ac:dyDescent="0.25">
      <c r="B19" s="24"/>
      <c r="I19" s="147"/>
      <c r="J19" s="153"/>
      <c r="K19" s="153"/>
      <c r="L19" s="153"/>
      <c r="M19" s="125"/>
    </row>
    <row r="20" spans="2:13" ht="22.5" customHeight="1" thickTop="1" thickBot="1" x14ac:dyDescent="0.25">
      <c r="B20" s="211" t="s">
        <v>149</v>
      </c>
      <c r="C20" s="162" t="s">
        <v>201</v>
      </c>
      <c r="D20" s="162" t="s">
        <v>178</v>
      </c>
      <c r="E20" s="204" t="s">
        <v>181</v>
      </c>
      <c r="F20" s="162" t="s">
        <v>201</v>
      </c>
      <c r="G20" s="162" t="s">
        <v>178</v>
      </c>
      <c r="H20" s="204" t="s">
        <v>181</v>
      </c>
      <c r="I20" s="147"/>
      <c r="J20" s="153"/>
      <c r="K20" s="153"/>
      <c r="L20" s="153"/>
      <c r="M20" s="125"/>
    </row>
    <row r="21" spans="2:13" ht="22.5" customHeight="1" thickTop="1" thickBot="1" x14ac:dyDescent="0.25">
      <c r="B21" s="212"/>
      <c r="C21" s="192" t="s">
        <v>182</v>
      </c>
      <c r="D21" s="206"/>
      <c r="E21" s="205"/>
      <c r="F21" s="192" t="s">
        <v>183</v>
      </c>
      <c r="G21" s="206"/>
      <c r="H21" s="205"/>
      <c r="I21" s="147"/>
      <c r="J21" s="153"/>
      <c r="K21" s="153"/>
      <c r="L21" s="153"/>
      <c r="M21" s="125"/>
    </row>
    <row r="22" spans="2:13" ht="16.5" thickTop="1" thickBot="1" x14ac:dyDescent="0.25">
      <c r="B22" s="32" t="s">
        <v>106</v>
      </c>
      <c r="C22" s="33"/>
      <c r="D22" s="33"/>
      <c r="E22" s="34"/>
      <c r="F22" s="34"/>
      <c r="G22" s="34"/>
      <c r="H22" s="34"/>
      <c r="I22" s="147"/>
      <c r="J22" s="153"/>
      <c r="K22" s="153"/>
      <c r="L22" s="153"/>
      <c r="M22" s="125"/>
    </row>
    <row r="23" spans="2:13" ht="16.5" thickTop="1" thickBot="1" x14ac:dyDescent="0.25">
      <c r="B23" s="12" t="s">
        <v>124</v>
      </c>
      <c r="C23" s="121">
        <v>0.59599999999999997</v>
      </c>
      <c r="D23" s="121">
        <v>0.56699999999999995</v>
      </c>
      <c r="E23" s="171" t="s">
        <v>185</v>
      </c>
      <c r="F23" s="121">
        <v>0.6</v>
      </c>
      <c r="G23" s="121">
        <v>0.57299999999999995</v>
      </c>
      <c r="H23" s="171" t="s">
        <v>219</v>
      </c>
      <c r="I23" s="144"/>
      <c r="J23" s="145"/>
      <c r="K23" s="145"/>
      <c r="L23" s="146"/>
      <c r="M23" s="154"/>
    </row>
    <row r="24" spans="2:13" ht="16.5" thickTop="1" thickBot="1" x14ac:dyDescent="0.25">
      <c r="B24" s="12" t="s">
        <v>125</v>
      </c>
      <c r="C24" s="117">
        <v>211.5</v>
      </c>
      <c r="D24" s="117">
        <v>198.9</v>
      </c>
      <c r="E24" s="172">
        <f t="shared" ref="E24:E25" si="0">C24/D24-1</f>
        <v>6.3348416289592757E-2</v>
      </c>
      <c r="F24" s="173">
        <v>210.8</v>
      </c>
      <c r="G24" s="173">
        <v>200.3</v>
      </c>
      <c r="H24" s="172">
        <f t="shared" ref="H24:H25" si="1">F24/G24-1</f>
        <v>5.2421367948077835E-2</v>
      </c>
      <c r="I24" s="147"/>
      <c r="J24" s="148"/>
      <c r="K24" s="148"/>
      <c r="L24" s="150"/>
      <c r="M24" s="125"/>
    </row>
    <row r="25" spans="2:13" ht="16.5" thickTop="1" thickBot="1" x14ac:dyDescent="0.25">
      <c r="B25" s="12" t="s">
        <v>126</v>
      </c>
      <c r="C25" s="117">
        <v>126.1</v>
      </c>
      <c r="D25" s="117">
        <v>112.8</v>
      </c>
      <c r="E25" s="172">
        <f t="shared" si="0"/>
        <v>0.1179078014184396</v>
      </c>
      <c r="F25" s="173">
        <v>126.4</v>
      </c>
      <c r="G25" s="173">
        <v>114.9</v>
      </c>
      <c r="H25" s="172">
        <f t="shared" si="1"/>
        <v>0.10008703220191473</v>
      </c>
      <c r="I25" s="147"/>
      <c r="J25" s="148"/>
      <c r="K25" s="148"/>
      <c r="L25" s="150"/>
      <c r="M25" s="125"/>
    </row>
    <row r="26" spans="2:13" ht="16.5" thickTop="1" thickBot="1" x14ac:dyDescent="0.25">
      <c r="B26" s="36" t="s">
        <v>107</v>
      </c>
      <c r="C26" s="117"/>
      <c r="D26" s="117"/>
      <c r="E26" s="171"/>
      <c r="F26" s="173"/>
      <c r="G26" s="173"/>
      <c r="H26" s="171"/>
      <c r="I26" s="147"/>
      <c r="J26" s="148"/>
      <c r="K26" s="148"/>
      <c r="L26" s="146"/>
      <c r="M26" s="125"/>
    </row>
    <row r="27" spans="2:13" ht="16.5" thickTop="1" thickBot="1" x14ac:dyDescent="0.25">
      <c r="B27" s="12" t="s">
        <v>124</v>
      </c>
      <c r="C27" s="121">
        <v>0.55700000000000005</v>
      </c>
      <c r="D27" s="121">
        <v>0.48899999999999999</v>
      </c>
      <c r="E27" s="171" t="s">
        <v>220</v>
      </c>
      <c r="F27" s="121">
        <v>0.55700000000000005</v>
      </c>
      <c r="G27" s="121">
        <v>0.48899999999999999</v>
      </c>
      <c r="H27" s="171" t="s">
        <v>220</v>
      </c>
      <c r="I27" s="144"/>
      <c r="J27" s="145"/>
      <c r="K27" s="145"/>
      <c r="L27" s="146"/>
      <c r="M27" s="154"/>
    </row>
    <row r="28" spans="2:13" ht="16.5" thickTop="1" thickBot="1" x14ac:dyDescent="0.25">
      <c r="B28" s="12" t="s">
        <v>125</v>
      </c>
      <c r="C28" s="117">
        <v>213.3</v>
      </c>
      <c r="D28" s="117">
        <v>217.1</v>
      </c>
      <c r="E28" s="172">
        <f t="shared" ref="E28:E29" si="2">C28/D28-1</f>
        <v>-1.7503454629203108E-2</v>
      </c>
      <c r="F28" s="173">
        <v>213.3</v>
      </c>
      <c r="G28" s="173">
        <v>217.1</v>
      </c>
      <c r="H28" s="172">
        <f t="shared" ref="H28:H29" si="3">F28/G28-1</f>
        <v>-1.7503454629203108E-2</v>
      </c>
      <c r="I28" s="147"/>
      <c r="J28" s="148"/>
      <c r="K28" s="148"/>
      <c r="L28" s="150"/>
      <c r="M28" s="125"/>
    </row>
    <row r="29" spans="2:13" ht="16.5" thickTop="1" thickBot="1" x14ac:dyDescent="0.25">
      <c r="B29" s="12" t="s">
        <v>126</v>
      </c>
      <c r="C29" s="117">
        <v>118.7</v>
      </c>
      <c r="D29" s="117">
        <v>106.1</v>
      </c>
      <c r="E29" s="172">
        <f t="shared" si="2"/>
        <v>0.11875589066918013</v>
      </c>
      <c r="F29" s="173">
        <v>118.7</v>
      </c>
      <c r="G29" s="173">
        <v>106.1</v>
      </c>
      <c r="H29" s="172">
        <f t="shared" si="3"/>
        <v>0.11875589066918013</v>
      </c>
      <c r="I29" s="147"/>
      <c r="J29" s="148"/>
      <c r="K29" s="148"/>
      <c r="L29" s="150"/>
      <c r="M29" s="125"/>
    </row>
    <row r="30" spans="2:13" ht="16.5" thickTop="1" thickBot="1" x14ac:dyDescent="0.25">
      <c r="B30" s="36" t="s">
        <v>108</v>
      </c>
      <c r="C30" s="117"/>
      <c r="D30" s="117"/>
      <c r="E30" s="171"/>
      <c r="F30" s="173"/>
      <c r="G30" s="173"/>
      <c r="H30" s="171"/>
      <c r="I30" s="147"/>
      <c r="J30" s="148"/>
      <c r="K30" s="148"/>
      <c r="L30" s="146"/>
      <c r="M30" s="125"/>
    </row>
    <row r="31" spans="2:13" ht="16.5" thickTop="1" thickBot="1" x14ac:dyDescent="0.25">
      <c r="B31" s="12" t="s">
        <v>124</v>
      </c>
      <c r="C31" s="121">
        <v>0.62</v>
      </c>
      <c r="D31" s="121">
        <v>0.57499999999999996</v>
      </c>
      <c r="E31" s="171" t="s">
        <v>221</v>
      </c>
      <c r="F31" s="121">
        <v>0.62</v>
      </c>
      <c r="G31" s="121">
        <v>0.57499999999999996</v>
      </c>
      <c r="H31" s="171" t="s">
        <v>221</v>
      </c>
      <c r="I31" s="144"/>
      <c r="J31" s="145"/>
      <c r="K31" s="145"/>
      <c r="L31" s="146"/>
      <c r="M31" s="154"/>
    </row>
    <row r="32" spans="2:13" ht="16.5" thickTop="1" thickBot="1" x14ac:dyDescent="0.25">
      <c r="B32" s="12" t="s">
        <v>125</v>
      </c>
      <c r="C32" s="117">
        <v>187.7</v>
      </c>
      <c r="D32" s="117">
        <v>196</v>
      </c>
      <c r="E32" s="172">
        <f t="shared" ref="E32:E33" si="4">C32/D32-1</f>
        <v>-4.2346938775510212E-2</v>
      </c>
      <c r="F32" s="173">
        <v>187.7</v>
      </c>
      <c r="G32" s="173">
        <v>196</v>
      </c>
      <c r="H32" s="172">
        <f t="shared" ref="H32:H33" si="5">F32/G32-1</f>
        <v>-4.2346938775510212E-2</v>
      </c>
      <c r="I32" s="147"/>
      <c r="J32" s="148"/>
      <c r="K32" s="148"/>
      <c r="L32" s="150"/>
      <c r="M32" s="125"/>
    </row>
    <row r="33" spans="2:13" ht="16.5" thickTop="1" thickBot="1" x14ac:dyDescent="0.25">
      <c r="B33" s="12" t="s">
        <v>126</v>
      </c>
      <c r="C33" s="117">
        <v>116.5</v>
      </c>
      <c r="D33" s="117">
        <v>112.7</v>
      </c>
      <c r="E33" s="172">
        <f t="shared" si="4"/>
        <v>3.3717834960070858E-2</v>
      </c>
      <c r="F33" s="173">
        <v>116.5</v>
      </c>
      <c r="G33" s="173">
        <v>112.7</v>
      </c>
      <c r="H33" s="172">
        <f t="shared" si="5"/>
        <v>3.3717834960070858E-2</v>
      </c>
      <c r="I33" s="147"/>
      <c r="J33" s="148"/>
      <c r="K33" s="148"/>
      <c r="L33" s="150"/>
      <c r="M33" s="125"/>
    </row>
    <row r="34" spans="2:13" ht="16.5" thickTop="1" thickBot="1" x14ac:dyDescent="0.25">
      <c r="B34" s="36" t="s">
        <v>109</v>
      </c>
      <c r="C34" s="117"/>
      <c r="D34" s="117"/>
      <c r="E34" s="171"/>
      <c r="F34" s="173"/>
      <c r="G34" s="173"/>
      <c r="H34" s="171"/>
      <c r="I34" s="147"/>
      <c r="J34" s="148"/>
      <c r="K34" s="148"/>
      <c r="L34" s="146"/>
      <c r="M34" s="125"/>
    </row>
    <row r="35" spans="2:13" ht="16.5" thickTop="1" thickBot="1" x14ac:dyDescent="0.25">
      <c r="B35" s="12" t="s">
        <v>124</v>
      </c>
      <c r="C35" s="121">
        <v>0.71099999999999997</v>
      </c>
      <c r="D35" s="121">
        <v>0.71099999999999997</v>
      </c>
      <c r="E35" s="171" t="s">
        <v>222</v>
      </c>
      <c r="F35" s="121">
        <v>0.71099999999999997</v>
      </c>
      <c r="G35" s="121">
        <v>0.71099999999999997</v>
      </c>
      <c r="H35" s="171" t="s">
        <v>222</v>
      </c>
      <c r="I35" s="144"/>
      <c r="J35" s="145"/>
      <c r="K35" s="145"/>
      <c r="L35" s="146"/>
      <c r="M35" s="154"/>
    </row>
    <row r="36" spans="2:13" ht="16.5" thickTop="1" thickBot="1" x14ac:dyDescent="0.25">
      <c r="B36" s="12" t="s">
        <v>125</v>
      </c>
      <c r="C36" s="117">
        <v>260.2</v>
      </c>
      <c r="D36" s="117">
        <v>247.4</v>
      </c>
      <c r="E36" s="172">
        <f t="shared" ref="E36:E37" si="6">C36/D36-1</f>
        <v>5.1738075990299004E-2</v>
      </c>
      <c r="F36" s="173">
        <v>260.2</v>
      </c>
      <c r="G36" s="173">
        <v>247.4</v>
      </c>
      <c r="H36" s="172">
        <f t="shared" ref="H36:H37" si="7">F36/G36-1</f>
        <v>5.1738075990299004E-2</v>
      </c>
      <c r="I36" s="147"/>
      <c r="J36" s="148"/>
      <c r="K36" s="148"/>
      <c r="L36" s="150"/>
      <c r="M36" s="125"/>
    </row>
    <row r="37" spans="2:13" ht="16.5" thickTop="1" thickBot="1" x14ac:dyDescent="0.25">
      <c r="B37" s="12" t="s">
        <v>126</v>
      </c>
      <c r="C37" s="117">
        <v>185.1</v>
      </c>
      <c r="D37" s="117">
        <v>175.9</v>
      </c>
      <c r="E37" s="172">
        <f t="shared" si="6"/>
        <v>5.2302444570778706E-2</v>
      </c>
      <c r="F37" s="173">
        <v>185.1</v>
      </c>
      <c r="G37" s="173">
        <v>175.9</v>
      </c>
      <c r="H37" s="172">
        <f t="shared" si="7"/>
        <v>5.2302444570778706E-2</v>
      </c>
      <c r="I37" s="147"/>
      <c r="J37" s="148"/>
      <c r="K37" s="148"/>
      <c r="L37" s="150"/>
      <c r="M37" s="125"/>
    </row>
    <row r="38" spans="2:13" ht="15.75" thickTop="1" x14ac:dyDescent="0.2">
      <c r="B38" s="24"/>
      <c r="I38" s="147"/>
      <c r="J38" s="153"/>
      <c r="K38" s="153"/>
      <c r="L38" s="153"/>
      <c r="M38" s="125"/>
    </row>
    <row r="39" spans="2:13" ht="36" x14ac:dyDescent="0.2">
      <c r="B39" s="24" t="s">
        <v>253</v>
      </c>
      <c r="I39" s="147"/>
      <c r="J39" s="153"/>
      <c r="K39" s="153"/>
      <c r="L39" s="153"/>
      <c r="M39" s="125"/>
    </row>
    <row r="40" spans="2:13" x14ac:dyDescent="0.2">
      <c r="B40" s="24"/>
      <c r="I40" s="147"/>
      <c r="J40" s="153"/>
      <c r="K40" s="153"/>
      <c r="L40" s="153"/>
      <c r="M40" s="125"/>
    </row>
    <row r="41" spans="2:13" ht="15.75" thickBot="1" x14ac:dyDescent="0.25">
      <c r="B41" s="24"/>
      <c r="I41" s="147"/>
      <c r="J41" s="153"/>
      <c r="K41" s="153"/>
      <c r="L41" s="153"/>
      <c r="M41" s="125"/>
    </row>
    <row r="42" spans="2:13" ht="22.5" customHeight="1" thickTop="1" thickBot="1" x14ac:dyDescent="0.25">
      <c r="B42" s="211" t="s">
        <v>156</v>
      </c>
      <c r="C42" s="162" t="s">
        <v>201</v>
      </c>
      <c r="D42" s="162" t="s">
        <v>178</v>
      </c>
      <c r="E42" s="204" t="s">
        <v>181</v>
      </c>
      <c r="F42" s="162" t="s">
        <v>201</v>
      </c>
      <c r="G42" s="162" t="s">
        <v>178</v>
      </c>
      <c r="H42" s="204" t="s">
        <v>181</v>
      </c>
      <c r="I42" s="147"/>
      <c r="J42" s="153"/>
      <c r="K42" s="153"/>
      <c r="L42" s="153"/>
      <c r="M42" s="125"/>
    </row>
    <row r="43" spans="2:13" ht="22.5" customHeight="1" thickTop="1" thickBot="1" x14ac:dyDescent="0.25">
      <c r="B43" s="191"/>
      <c r="C43" s="192" t="s">
        <v>182</v>
      </c>
      <c r="D43" s="206"/>
      <c r="E43" s="205"/>
      <c r="F43" s="192" t="s">
        <v>183</v>
      </c>
      <c r="G43" s="206"/>
      <c r="H43" s="205"/>
      <c r="I43" s="147"/>
      <c r="J43" s="153"/>
      <c r="K43" s="153"/>
      <c r="L43" s="153"/>
      <c r="M43" s="125"/>
    </row>
    <row r="44" spans="2:13" ht="16.5" thickTop="1" thickBot="1" x14ac:dyDescent="0.25">
      <c r="B44" s="32" t="s">
        <v>123</v>
      </c>
      <c r="C44" s="33"/>
      <c r="D44" s="33"/>
      <c r="E44" s="34"/>
      <c r="F44" s="34"/>
      <c r="G44" s="34"/>
      <c r="H44" s="34"/>
      <c r="I44" s="147"/>
      <c r="J44" s="153"/>
      <c r="K44" s="153"/>
      <c r="L44" s="153"/>
      <c r="M44" s="125"/>
    </row>
    <row r="45" spans="2:13" ht="16.5" thickTop="1" thickBot="1" x14ac:dyDescent="0.25">
      <c r="B45" s="12" t="s">
        <v>124</v>
      </c>
      <c r="C45" s="121">
        <v>0.53500000000000003</v>
      </c>
      <c r="D45" s="121">
        <v>0.52900000000000003</v>
      </c>
      <c r="E45" s="171" t="s">
        <v>186</v>
      </c>
      <c r="F45" s="121">
        <v>0.58099999999999996</v>
      </c>
      <c r="G45" s="121">
        <v>0.54100000000000004</v>
      </c>
      <c r="H45" s="171" t="s">
        <v>223</v>
      </c>
      <c r="I45" s="144"/>
      <c r="J45" s="145"/>
      <c r="K45" s="145"/>
      <c r="L45" s="146"/>
      <c r="M45" s="154"/>
    </row>
    <row r="46" spans="2:13" ht="16.5" thickTop="1" thickBot="1" x14ac:dyDescent="0.25">
      <c r="B46" s="12" t="s">
        <v>125</v>
      </c>
      <c r="C46" s="117">
        <v>186.4</v>
      </c>
      <c r="D46" s="117">
        <v>183.8</v>
      </c>
      <c r="E46" s="172">
        <f t="shared" ref="E46:E47" si="8">C46/D46-1</f>
        <v>1.4145810663764857E-2</v>
      </c>
      <c r="F46" s="173">
        <v>190</v>
      </c>
      <c r="G46" s="173">
        <v>184.8</v>
      </c>
      <c r="H46" s="172">
        <f t="shared" ref="H46" si="9">F46/G46-1</f>
        <v>2.8138528138528018E-2</v>
      </c>
      <c r="I46" s="147"/>
      <c r="J46" s="148"/>
      <c r="K46" s="148"/>
      <c r="L46" s="150"/>
      <c r="M46" s="125"/>
    </row>
    <row r="47" spans="2:13" ht="16.5" thickTop="1" thickBot="1" x14ac:dyDescent="0.25">
      <c r="B47" s="12" t="s">
        <v>126</v>
      </c>
      <c r="C47" s="117">
        <v>99.8</v>
      </c>
      <c r="D47" s="117">
        <v>97.3</v>
      </c>
      <c r="E47" s="172">
        <f t="shared" si="8"/>
        <v>2.5693730729702047E-2</v>
      </c>
      <c r="F47" s="173">
        <v>110.4</v>
      </c>
      <c r="G47" s="173">
        <v>100</v>
      </c>
      <c r="H47" s="172">
        <f t="shared" ref="H47" si="10">F47/G47-1</f>
        <v>0.10400000000000009</v>
      </c>
      <c r="I47" s="147"/>
      <c r="J47" s="148"/>
      <c r="K47" s="148"/>
      <c r="L47" s="150"/>
      <c r="M47" s="125"/>
    </row>
    <row r="48" spans="2:13" ht="16.5" thickTop="1" thickBot="1" x14ac:dyDescent="0.25">
      <c r="B48" s="36" t="s">
        <v>127</v>
      </c>
      <c r="C48" s="117"/>
      <c r="D48" s="117"/>
      <c r="E48" s="171"/>
      <c r="F48" s="173"/>
      <c r="G48" s="173"/>
      <c r="H48" s="171"/>
      <c r="I48" s="147"/>
      <c r="J48" s="148"/>
      <c r="K48" s="148"/>
      <c r="L48" s="146"/>
      <c r="M48" s="125"/>
    </row>
    <row r="49" spans="2:13" ht="16.5" thickTop="1" thickBot="1" x14ac:dyDescent="0.25">
      <c r="B49" s="12" t="s">
        <v>124</v>
      </c>
      <c r="C49" s="121">
        <v>0.52600000000000002</v>
      </c>
      <c r="D49" s="121">
        <v>0.51600000000000001</v>
      </c>
      <c r="E49" s="171" t="s">
        <v>224</v>
      </c>
      <c r="F49" s="121">
        <v>0.58399999999999996</v>
      </c>
      <c r="G49" s="121">
        <v>0.53600000000000003</v>
      </c>
      <c r="H49" s="171" t="s">
        <v>217</v>
      </c>
      <c r="I49" s="144"/>
      <c r="J49" s="145"/>
      <c r="K49" s="145"/>
      <c r="L49" s="146"/>
      <c r="M49" s="154"/>
    </row>
    <row r="50" spans="2:13" ht="16.5" thickTop="1" thickBot="1" x14ac:dyDescent="0.25">
      <c r="B50" s="12" t="s">
        <v>125</v>
      </c>
      <c r="C50" s="117">
        <v>136.4</v>
      </c>
      <c r="D50" s="117">
        <v>132.80000000000001</v>
      </c>
      <c r="E50" s="172">
        <f t="shared" ref="E50:E51" si="11">C50/D50-1</f>
        <v>2.7108433734939652E-2</v>
      </c>
      <c r="F50" s="173">
        <v>136.19999999999999</v>
      </c>
      <c r="G50" s="173">
        <v>133.6</v>
      </c>
      <c r="H50" s="172">
        <f t="shared" ref="H50:H51" si="12">F50/G50-1</f>
        <v>1.9461077844311392E-2</v>
      </c>
      <c r="I50" s="147"/>
      <c r="J50" s="148"/>
      <c r="K50" s="148"/>
      <c r="L50" s="150"/>
      <c r="M50" s="125"/>
    </row>
    <row r="51" spans="2:13" ht="16.5" thickTop="1" thickBot="1" x14ac:dyDescent="0.25">
      <c r="B51" s="12" t="s">
        <v>126</v>
      </c>
      <c r="C51" s="117">
        <v>71.7</v>
      </c>
      <c r="D51" s="117">
        <v>68.5</v>
      </c>
      <c r="E51" s="172">
        <f t="shared" si="11"/>
        <v>4.6715328467153316E-2</v>
      </c>
      <c r="F51" s="173">
        <v>79.5</v>
      </c>
      <c r="G51" s="173">
        <v>71.599999999999994</v>
      </c>
      <c r="H51" s="172">
        <f t="shared" si="12"/>
        <v>0.11033519553072635</v>
      </c>
      <c r="I51" s="147"/>
      <c r="J51" s="148"/>
      <c r="K51" s="148"/>
      <c r="L51" s="150"/>
      <c r="M51" s="125"/>
    </row>
    <row r="52" spans="2:13" ht="16.5" thickTop="1" thickBot="1" x14ac:dyDescent="0.25">
      <c r="B52" s="36" t="s">
        <v>128</v>
      </c>
      <c r="C52" s="117"/>
      <c r="D52" s="117"/>
      <c r="E52" s="171"/>
      <c r="F52" s="173"/>
      <c r="G52" s="173"/>
      <c r="H52" s="171"/>
      <c r="I52" s="147"/>
      <c r="J52" s="148"/>
      <c r="K52" s="148"/>
      <c r="L52" s="146"/>
      <c r="M52" s="125"/>
    </row>
    <row r="53" spans="2:13" ht="16.5" thickTop="1" thickBot="1" x14ac:dyDescent="0.25">
      <c r="B53" s="12" t="s">
        <v>124</v>
      </c>
      <c r="C53" s="121">
        <v>0.54600000000000004</v>
      </c>
      <c r="D53" s="121">
        <v>0.54300000000000004</v>
      </c>
      <c r="E53" s="171" t="s">
        <v>225</v>
      </c>
      <c r="F53" s="121">
        <v>0.57799999999999996</v>
      </c>
      <c r="G53" s="121">
        <v>0.54600000000000004</v>
      </c>
      <c r="H53" s="171" t="s">
        <v>172</v>
      </c>
      <c r="I53" s="144"/>
      <c r="J53" s="145"/>
      <c r="K53" s="145"/>
      <c r="L53" s="146"/>
      <c r="M53" s="154"/>
    </row>
    <row r="54" spans="2:13" ht="16.5" thickTop="1" thickBot="1" x14ac:dyDescent="0.25">
      <c r="B54" s="12" t="s">
        <v>125</v>
      </c>
      <c r="C54" s="117">
        <v>238.8</v>
      </c>
      <c r="D54" s="117">
        <v>234.4</v>
      </c>
      <c r="E54" s="172">
        <f t="shared" ref="E54:E55" si="13">C54/D54-1</f>
        <v>1.8771331058020424E-2</v>
      </c>
      <c r="F54" s="173">
        <v>244.7</v>
      </c>
      <c r="G54" s="173">
        <v>235.7</v>
      </c>
      <c r="H54" s="172">
        <f t="shared" ref="H54:H55" si="14">F54/G54-1</f>
        <v>3.8184132371658963E-2</v>
      </c>
      <c r="I54" s="147"/>
      <c r="J54" s="148"/>
      <c r="K54" s="148"/>
      <c r="L54" s="150"/>
      <c r="M54" s="125"/>
    </row>
    <row r="55" spans="2:13" ht="16.5" thickTop="1" thickBot="1" x14ac:dyDescent="0.25">
      <c r="B55" s="12" t="s">
        <v>126</v>
      </c>
      <c r="C55" s="117">
        <v>130.30000000000001</v>
      </c>
      <c r="D55" s="117">
        <v>127.3</v>
      </c>
      <c r="E55" s="119">
        <f t="shared" si="13"/>
        <v>2.3566378633150142E-2</v>
      </c>
      <c r="F55" s="118">
        <v>141.5</v>
      </c>
      <c r="G55" s="118">
        <v>128.6</v>
      </c>
      <c r="H55" s="119">
        <f t="shared" si="14"/>
        <v>0.10031104199066876</v>
      </c>
      <c r="I55" s="147"/>
      <c r="J55" s="148"/>
      <c r="K55" s="148"/>
      <c r="L55" s="150"/>
      <c r="M55" s="125"/>
    </row>
    <row r="56" spans="2:13" ht="15.75" thickTop="1" x14ac:dyDescent="0.2">
      <c r="B56" s="24"/>
      <c r="I56" s="147"/>
      <c r="J56" s="153"/>
      <c r="K56" s="153"/>
      <c r="L56" s="153"/>
      <c r="M56" s="125"/>
    </row>
    <row r="57" spans="2:13" ht="15.75" thickBot="1" x14ac:dyDescent="0.25">
      <c r="B57" s="24"/>
      <c r="I57" s="147"/>
      <c r="J57" s="153"/>
      <c r="K57" s="153"/>
      <c r="L57" s="153"/>
      <c r="M57" s="125"/>
    </row>
    <row r="58" spans="2:13" ht="22.5" customHeight="1" thickTop="1" thickBot="1" x14ac:dyDescent="0.25">
      <c r="B58" s="211" t="s">
        <v>157</v>
      </c>
      <c r="C58" s="162" t="s">
        <v>201</v>
      </c>
      <c r="D58" s="162" t="s">
        <v>178</v>
      </c>
      <c r="E58" s="204" t="s">
        <v>181</v>
      </c>
      <c r="F58" s="162" t="s">
        <v>201</v>
      </c>
      <c r="G58" s="162" t="s">
        <v>178</v>
      </c>
      <c r="H58" s="204" t="s">
        <v>181</v>
      </c>
      <c r="I58" s="147"/>
      <c r="J58" s="153"/>
      <c r="K58" s="153"/>
      <c r="L58" s="153"/>
      <c r="M58" s="125"/>
    </row>
    <row r="59" spans="2:13" ht="22.5" customHeight="1" thickTop="1" thickBot="1" x14ac:dyDescent="0.25">
      <c r="B59" s="212"/>
      <c r="C59" s="192" t="s">
        <v>182</v>
      </c>
      <c r="D59" s="206"/>
      <c r="E59" s="205"/>
      <c r="F59" s="192" t="s">
        <v>183</v>
      </c>
      <c r="G59" s="206"/>
      <c r="H59" s="205"/>
      <c r="I59" s="147"/>
      <c r="J59" s="153"/>
      <c r="K59" s="153"/>
      <c r="L59" s="153"/>
      <c r="M59" s="125"/>
    </row>
    <row r="60" spans="2:13" ht="16.5" thickTop="1" thickBot="1" x14ac:dyDescent="0.25">
      <c r="B60" s="32" t="s">
        <v>106</v>
      </c>
      <c r="C60" s="33"/>
      <c r="D60" s="33"/>
      <c r="E60" s="34"/>
      <c r="F60" s="34"/>
      <c r="G60" s="34"/>
      <c r="H60" s="34"/>
      <c r="I60" s="147"/>
      <c r="J60" s="153"/>
      <c r="K60" s="153"/>
      <c r="L60" s="153"/>
      <c r="M60" s="125"/>
    </row>
    <row r="61" spans="2:13" ht="16.5" thickTop="1" thickBot="1" x14ac:dyDescent="0.25">
      <c r="B61" s="12" t="s">
        <v>124</v>
      </c>
      <c r="C61" s="121">
        <v>0.44500000000000001</v>
      </c>
      <c r="D61" s="121">
        <v>0.46</v>
      </c>
      <c r="E61" s="175" t="s">
        <v>226</v>
      </c>
      <c r="F61" s="121">
        <v>0.503</v>
      </c>
      <c r="G61" s="121">
        <v>0.48499999999999999</v>
      </c>
      <c r="H61" s="171" t="s">
        <v>227</v>
      </c>
      <c r="I61" s="144"/>
      <c r="J61" s="145"/>
      <c r="K61" s="145"/>
      <c r="L61" s="146"/>
      <c r="M61" s="154"/>
    </row>
    <row r="62" spans="2:13" ht="16.5" thickTop="1" thickBot="1" x14ac:dyDescent="0.25">
      <c r="B62" s="12" t="s">
        <v>125</v>
      </c>
      <c r="C62" s="117">
        <v>200.2</v>
      </c>
      <c r="D62" s="117">
        <v>206.2</v>
      </c>
      <c r="E62" s="172">
        <f t="shared" ref="E62:E63" si="15">C62/D62-1</f>
        <v>-2.9097963142580063E-2</v>
      </c>
      <c r="F62" s="177">
        <v>222</v>
      </c>
      <c r="G62" s="177">
        <v>210.7</v>
      </c>
      <c r="H62" s="172">
        <f t="shared" ref="H62:H63" si="16">F62/G62-1</f>
        <v>5.3630754627432387E-2</v>
      </c>
      <c r="I62" s="147"/>
      <c r="J62" s="148"/>
      <c r="K62" s="148"/>
      <c r="L62" s="150"/>
      <c r="M62" s="125"/>
    </row>
    <row r="63" spans="2:13" ht="16.5" thickTop="1" thickBot="1" x14ac:dyDescent="0.25">
      <c r="B63" s="12" t="s">
        <v>126</v>
      </c>
      <c r="C63" s="117">
        <v>89.2</v>
      </c>
      <c r="D63" s="117">
        <v>94.8</v>
      </c>
      <c r="E63" s="172">
        <f t="shared" si="15"/>
        <v>-5.9071729957805852E-2</v>
      </c>
      <c r="F63" s="177">
        <v>111.6</v>
      </c>
      <c r="G63" s="177">
        <v>102.1</v>
      </c>
      <c r="H63" s="172">
        <f t="shared" si="16"/>
        <v>9.3046033300685504E-2</v>
      </c>
      <c r="I63" s="147"/>
      <c r="J63" s="148"/>
      <c r="K63" s="148"/>
      <c r="L63" s="150"/>
      <c r="M63" s="125"/>
    </row>
    <row r="64" spans="2:13" ht="16.5" thickTop="1" thickBot="1" x14ac:dyDescent="0.25">
      <c r="B64" s="36" t="s">
        <v>107</v>
      </c>
      <c r="C64" s="117"/>
      <c r="D64" s="117"/>
      <c r="E64" s="171"/>
      <c r="F64" s="177"/>
      <c r="G64" s="177"/>
      <c r="H64" s="171"/>
      <c r="I64" s="147"/>
      <c r="J64" s="148"/>
      <c r="K64" s="148"/>
      <c r="L64" s="146"/>
      <c r="M64" s="125"/>
    </row>
    <row r="65" spans="2:13" ht="16.5" thickTop="1" thickBot="1" x14ac:dyDescent="0.25">
      <c r="B65" s="12" t="s">
        <v>124</v>
      </c>
      <c r="C65" s="121">
        <v>0.55700000000000005</v>
      </c>
      <c r="D65" s="121">
        <v>0.55900000000000005</v>
      </c>
      <c r="E65" s="175" t="s">
        <v>228</v>
      </c>
      <c r="F65" s="121">
        <v>0.55700000000000005</v>
      </c>
      <c r="G65" s="121">
        <v>0.55900000000000005</v>
      </c>
      <c r="H65" s="175" t="s">
        <v>228</v>
      </c>
      <c r="I65" s="144"/>
      <c r="J65" s="145"/>
      <c r="K65" s="145"/>
      <c r="L65" s="151"/>
      <c r="M65" s="154"/>
    </row>
    <row r="66" spans="2:13" ht="16.5" thickTop="1" thickBot="1" x14ac:dyDescent="0.25">
      <c r="B66" s="12" t="s">
        <v>125</v>
      </c>
      <c r="C66" s="117">
        <v>252.2</v>
      </c>
      <c r="D66" s="117">
        <v>227.9</v>
      </c>
      <c r="E66" s="172">
        <f t="shared" ref="E66:E67" si="17">C66/D66-1</f>
        <v>0.10662571303203161</v>
      </c>
      <c r="F66" s="177">
        <v>252.2</v>
      </c>
      <c r="G66" s="177">
        <v>227.9</v>
      </c>
      <c r="H66" s="172">
        <f t="shared" ref="H66:H67" si="18">F66/G66-1</f>
        <v>0.10662571303203161</v>
      </c>
      <c r="I66" s="147"/>
      <c r="J66" s="148"/>
      <c r="K66" s="148"/>
      <c r="L66" s="150"/>
      <c r="M66" s="125"/>
    </row>
    <row r="67" spans="2:13" ht="16.5" thickTop="1" thickBot="1" x14ac:dyDescent="0.25">
      <c r="B67" s="12" t="s">
        <v>126</v>
      </c>
      <c r="C67" s="117">
        <v>140.4</v>
      </c>
      <c r="D67" s="117">
        <v>127.4</v>
      </c>
      <c r="E67" s="172">
        <f t="shared" si="17"/>
        <v>0.1020408163265305</v>
      </c>
      <c r="F67" s="177">
        <v>140.4</v>
      </c>
      <c r="G67" s="177">
        <v>127.4</v>
      </c>
      <c r="H67" s="172">
        <f t="shared" si="18"/>
        <v>0.1020408163265305</v>
      </c>
      <c r="I67" s="147"/>
      <c r="J67" s="148"/>
      <c r="K67" s="148"/>
      <c r="L67" s="150"/>
      <c r="M67" s="125"/>
    </row>
    <row r="68" spans="2:13" ht="16.5" thickTop="1" thickBot="1" x14ac:dyDescent="0.25">
      <c r="B68" s="36" t="s">
        <v>108</v>
      </c>
      <c r="C68" s="117"/>
      <c r="D68" s="117"/>
      <c r="E68" s="171"/>
      <c r="F68" s="177"/>
      <c r="G68" s="177"/>
      <c r="H68" s="171"/>
      <c r="I68" s="147"/>
      <c r="J68" s="148"/>
      <c r="K68" s="148"/>
      <c r="L68" s="146"/>
      <c r="M68" s="125"/>
    </row>
    <row r="69" spans="2:13" ht="16.5" thickTop="1" thickBot="1" x14ac:dyDescent="0.25">
      <c r="B69" s="12" t="s">
        <v>124</v>
      </c>
      <c r="C69" s="121">
        <v>0.56499999999999995</v>
      </c>
      <c r="D69" s="121">
        <v>0.38800000000000001</v>
      </c>
      <c r="E69" s="171" t="s">
        <v>229</v>
      </c>
      <c r="F69" s="121">
        <v>0.56499999999999995</v>
      </c>
      <c r="G69" s="121">
        <v>0.38800000000000001</v>
      </c>
      <c r="H69" s="171" t="s">
        <v>229</v>
      </c>
      <c r="I69" s="144"/>
      <c r="J69" s="145"/>
      <c r="K69" s="145"/>
      <c r="L69" s="151"/>
      <c r="M69" s="154"/>
    </row>
    <row r="70" spans="2:13" ht="16.5" thickTop="1" thickBot="1" x14ac:dyDescent="0.25">
      <c r="B70" s="12" t="s">
        <v>125</v>
      </c>
      <c r="C70" s="117">
        <v>140.69999999999999</v>
      </c>
      <c r="D70" s="117">
        <v>138.4</v>
      </c>
      <c r="E70" s="172">
        <f t="shared" ref="E70" si="19">C70/D70-1</f>
        <v>1.6618497109826436E-2</v>
      </c>
      <c r="F70" s="177">
        <v>140.69999999999999</v>
      </c>
      <c r="G70" s="177">
        <v>138.4</v>
      </c>
      <c r="H70" s="172">
        <f t="shared" ref="H70:H71" si="20">F70/G70-1</f>
        <v>1.6618497109826436E-2</v>
      </c>
      <c r="I70" s="147"/>
      <c r="J70" s="148"/>
      <c r="K70" s="148"/>
      <c r="L70" s="150"/>
      <c r="M70" s="125"/>
    </row>
    <row r="71" spans="2:13" ht="16.5" thickTop="1" thickBot="1" x14ac:dyDescent="0.25">
      <c r="B71" s="12" t="s">
        <v>126</v>
      </c>
      <c r="C71" s="117">
        <v>79.5</v>
      </c>
      <c r="D71" s="117">
        <v>53.7</v>
      </c>
      <c r="E71" s="172">
        <f>C71/D71-1</f>
        <v>0.4804469273743015</v>
      </c>
      <c r="F71" s="177">
        <v>79.5</v>
      </c>
      <c r="G71" s="177">
        <v>53.7</v>
      </c>
      <c r="H71" s="172">
        <f t="shared" si="20"/>
        <v>0.4804469273743015</v>
      </c>
      <c r="I71" s="147"/>
      <c r="J71" s="148"/>
      <c r="K71" s="148"/>
      <c r="L71" s="150"/>
      <c r="M71" s="125"/>
    </row>
    <row r="72" spans="2:13" ht="16.5" thickTop="1" thickBot="1" x14ac:dyDescent="0.25">
      <c r="B72" s="36" t="s">
        <v>109</v>
      </c>
      <c r="C72" s="117"/>
      <c r="D72" s="117"/>
      <c r="E72" s="171"/>
      <c r="F72" s="177"/>
      <c r="G72" s="177"/>
      <c r="H72" s="171"/>
      <c r="I72" s="147"/>
      <c r="J72" s="148"/>
      <c r="K72" s="148"/>
      <c r="L72" s="146"/>
      <c r="M72" s="125"/>
    </row>
    <row r="73" spans="2:13" ht="16.5" thickTop="1" thickBot="1" x14ac:dyDescent="0.25">
      <c r="B73" s="12" t="s">
        <v>124</v>
      </c>
      <c r="C73" s="121">
        <v>0.61199999999999999</v>
      </c>
      <c r="D73" s="121">
        <v>0.57999999999999996</v>
      </c>
      <c r="E73" s="171" t="s">
        <v>172</v>
      </c>
      <c r="F73" s="121">
        <v>0.629</v>
      </c>
      <c r="G73" s="121">
        <v>0.57999999999999996</v>
      </c>
      <c r="H73" s="171" t="s">
        <v>230</v>
      </c>
      <c r="I73" s="144"/>
      <c r="J73" s="145"/>
      <c r="K73" s="145"/>
      <c r="L73" s="146"/>
      <c r="M73" s="154"/>
    </row>
    <row r="74" spans="2:13" ht="16.5" thickTop="1" thickBot="1" x14ac:dyDescent="0.25">
      <c r="B74" s="12" t="s">
        <v>125</v>
      </c>
      <c r="C74" s="117">
        <v>177.3</v>
      </c>
      <c r="D74" s="117">
        <v>171.8</v>
      </c>
      <c r="E74" s="172">
        <f t="shared" ref="E74:E75" si="21">C74/D74-1</f>
        <v>3.2013969732246794E-2</v>
      </c>
      <c r="F74" s="177">
        <v>174.6</v>
      </c>
      <c r="G74" s="177">
        <v>171.8</v>
      </c>
      <c r="H74" s="172">
        <f t="shared" ref="H74:H75" si="22">F74/G74-1</f>
        <v>1.6298020954598202E-2</v>
      </c>
      <c r="I74" s="147"/>
      <c r="J74" s="148"/>
      <c r="K74" s="148"/>
      <c r="L74" s="150"/>
      <c r="M74" s="125"/>
    </row>
    <row r="75" spans="2:13" ht="16.5" thickTop="1" thickBot="1" x14ac:dyDescent="0.25">
      <c r="B75" s="12" t="s">
        <v>126</v>
      </c>
      <c r="C75" s="117">
        <v>108.4</v>
      </c>
      <c r="D75" s="117">
        <v>99.7</v>
      </c>
      <c r="E75" s="119">
        <f t="shared" si="21"/>
        <v>8.7261785356068211E-2</v>
      </c>
      <c r="F75" s="120">
        <v>109.9</v>
      </c>
      <c r="G75" s="120">
        <v>99.7</v>
      </c>
      <c r="H75" s="119">
        <f t="shared" si="22"/>
        <v>0.10230692076228687</v>
      </c>
      <c r="I75" s="147"/>
      <c r="J75" s="148"/>
      <c r="K75" s="148"/>
      <c r="L75" s="150"/>
      <c r="M75" s="125"/>
    </row>
    <row r="76" spans="2:13" ht="15.75" thickTop="1" x14ac:dyDescent="0.2">
      <c r="B76" s="24"/>
      <c r="J76" s="125"/>
      <c r="K76" s="125"/>
      <c r="L76" s="125"/>
      <c r="M76" s="125"/>
    </row>
    <row r="77" spans="2:13" x14ac:dyDescent="0.2">
      <c r="B77" s="24"/>
      <c r="J77" s="125"/>
      <c r="K77" s="125"/>
      <c r="L77" s="125"/>
      <c r="M77" s="125"/>
    </row>
    <row r="78" spans="2:13" x14ac:dyDescent="0.2">
      <c r="B78" s="2"/>
      <c r="J78" s="125"/>
      <c r="K78" s="125"/>
      <c r="L78" s="125"/>
      <c r="M78" s="125"/>
    </row>
    <row r="79" spans="2:13" x14ac:dyDescent="0.2">
      <c r="B79" s="24"/>
      <c r="J79" s="125"/>
      <c r="K79" s="125"/>
      <c r="L79" s="125"/>
      <c r="M79" s="125"/>
    </row>
    <row r="80" spans="2:13" x14ac:dyDescent="0.2">
      <c r="B80" s="37"/>
      <c r="J80" s="125"/>
      <c r="K80" s="125"/>
      <c r="L80" s="125"/>
      <c r="M80" s="125"/>
    </row>
    <row r="81" spans="2:13" x14ac:dyDescent="0.2">
      <c r="B81" s="24"/>
      <c r="J81" s="125"/>
      <c r="K81" s="125"/>
      <c r="L81" s="125"/>
      <c r="M81" s="125"/>
    </row>
    <row r="82" spans="2:13" x14ac:dyDescent="0.2">
      <c r="B82" s="24"/>
      <c r="J82" s="125"/>
      <c r="K82" s="125"/>
      <c r="L82" s="125"/>
      <c r="M82" s="125"/>
    </row>
    <row r="83" spans="2:13" x14ac:dyDescent="0.2">
      <c r="B83" s="24"/>
    </row>
    <row r="84" spans="2:13" x14ac:dyDescent="0.2">
      <c r="B84" s="24"/>
    </row>
  </sheetData>
  <mergeCells count="20"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  <mergeCell ref="E4:E5"/>
    <mergeCell ref="E20:E21"/>
    <mergeCell ref="B4:B5"/>
    <mergeCell ref="B20:B21"/>
    <mergeCell ref="H4:H5"/>
    <mergeCell ref="C5:D5"/>
    <mergeCell ref="F5:G5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Segmenty operacyjne</vt:lpstr>
      <vt:lpstr>Segmenty geograficzne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'Segmenty operacyjne'!_Toc293035359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  <vt:lpstr>Skonsolidowany_rachunek_zysków_i_strat_w_ujęciu_analitycznym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GASIOR Piotr</cp:lastModifiedBy>
  <cp:lastPrinted>2017-04-21T08:19:15Z</cp:lastPrinted>
  <dcterms:created xsi:type="dcterms:W3CDTF">2014-05-05T23:42:10Z</dcterms:created>
  <dcterms:modified xsi:type="dcterms:W3CDTF">2017-04-27T06:13:01Z</dcterms:modified>
  <cp:category/>
</cp:coreProperties>
</file>